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tal" sheetId="1" r:id="rId1"/>
    <sheet name="Preescolar" sheetId="2" r:id="rId2"/>
    <sheet name="Primaria" sheetId="3" r:id="rId3"/>
    <sheet name="Secundaria" sheetId="4" r:id="rId4"/>
    <sheet name="Media Superior" sheetId="5" r:id="rId5"/>
    <sheet name="Superior" sheetId="6" r:id="rId6"/>
  </sheets>
  <definedNames/>
  <calcPr fullCalcOnLoad="1"/>
</workbook>
</file>

<file path=xl/sharedStrings.xml><?xml version="1.0" encoding="utf-8"?>
<sst xmlns="http://schemas.openxmlformats.org/spreadsheetml/2006/main" count="185" uniqueCount="49">
  <si>
    <t>Dirección de Planeación Programación y Presupuesto</t>
  </si>
  <si>
    <t>Evolución Matrícula Preescolar Total</t>
  </si>
  <si>
    <t>Ciclo Escolar</t>
  </si>
  <si>
    <t>Ensenada</t>
  </si>
  <si>
    <t>Mexicali</t>
  </si>
  <si>
    <t>Tecate</t>
  </si>
  <si>
    <t>Tijuana</t>
  </si>
  <si>
    <t>Baja California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</si>
  <si>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</si>
  <si>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</si>
  <si>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</si>
  <si>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</si>
  <si>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</si>
  <si>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</si>
  <si>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</si>
  <si>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</si>
  <si>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</si>
  <si>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</si>
  <si>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</si>
  <si>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</si>
  <si>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</si>
  <si>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</si>
  <si>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</si>
  <si>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Evolución Matrícula Primaria Total</t>
  </si>
  <si>
    <t xml:space="preserve"> </t>
  </si>
  <si>
    <t>1999-2000</t>
  </si>
  <si>
    <t>Se incluyen los niveles de Educación normal, Técnico Superior Universitario, Licenciatura y Posgrado</t>
  </si>
  <si>
    <t>Departamento de Información y Estadística Educativa</t>
  </si>
  <si>
    <t>Preescolar</t>
  </si>
  <si>
    <t>Primaria</t>
  </si>
  <si>
    <t>Secundaria</t>
  </si>
  <si>
    <t>Media Superior</t>
  </si>
  <si>
    <t>Superior</t>
  </si>
  <si>
    <t>Total Sistema Escolarizado</t>
  </si>
  <si>
    <t>2015-2016</t>
  </si>
  <si>
    <t>2016-2017</t>
  </si>
  <si>
    <t>2017-2018</t>
  </si>
  <si>
    <t>Playas de Rosarito</t>
  </si>
  <si>
    <t>P r o n ó s t i c o s</t>
  </si>
  <si>
    <t>Series Históricas Secundarias</t>
  </si>
  <si>
    <t>Series Históricas Educación Superior</t>
  </si>
  <si>
    <t>Series Históricas Educación Media Superior</t>
  </si>
  <si>
    <t>Series Históricas Primaria</t>
  </si>
  <si>
    <t>Series Históricas Preescolar</t>
  </si>
  <si>
    <t>Evolución Matrícula Educación Superior Total</t>
  </si>
  <si>
    <t>Evolución Matrícula en Educación Media Superior Total</t>
  </si>
  <si>
    <t>Evolución Matrícula en Secundarias Total</t>
  </si>
  <si>
    <t>Series Históricas por nivel educativo</t>
  </si>
  <si>
    <t>Evolución Matrícula Total Baja California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</si>
</sst>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B1">
      <selection activeCell="K7" sqref="K7"/>
    </sheetView>
  </sheetViews>
  <sheetFormatPr defaultColWidth="11.421875" defaultRowHeight="12.75"/>
  <cols>
    <col min="1" max="1" width="5.7109375" style="9" hidden="1" customWidth="1"/>
    <col min="2" max="2" width="12.421875" style="9" customWidth="1"/>
    <col min="3" max="3" width="11.421875" style="9" customWidth="1"/>
    <col min="4" max="4" width="8.8515625" style="9" bestFit="1" customWidth="1"/>
    <col min="5" max="5" width="11.421875" style="9" bestFit="1" customWidth="1"/>
    <col min="6" max="6" width="12.7109375" style="9" customWidth="1"/>
    <col min="7" max="7" width="10.00390625" style="9" customWidth="1"/>
    <col min="8" max="8" width="16.28125" style="9" customWidth="1"/>
    <col min="9" max="255" width="11.421875" style="9" customWidth="1"/>
    <col min="256" max="16384" width="11.421875" style="9" customWidth="1"/>
  </cols>
  <sheetData>
    <row r="1" spans="2:8" ht="12.75">
      <c r="B1" s="35"/>
      <c r="C1" s="35"/>
      <c r="D1" s="35"/>
      <c r="E1" s="35"/>
      <c r="F1" s="35"/>
      <c r="G1" s="35"/>
      <c r="H1" s="35"/>
    </row>
    <row r="2" spans="2:8" ht="12.75">
      <c r="B2" s="35" t="s">
        <v>0</v>
      </c>
      <c r="C2" s="35"/>
      <c r="D2" s="35"/>
      <c r="E2" s="35"/>
      <c r="F2" s="35"/>
      <c r="G2" s="35"/>
      <c r="H2" s="35"/>
    </row>
    <row r="3" spans="2:8" ht="12.75">
      <c r="B3" s="35" t="s">
        <v>27</v>
      </c>
      <c r="C3" s="35"/>
      <c r="D3" s="35"/>
      <c r="E3" s="35"/>
      <c r="F3" s="35"/>
      <c r="G3" s="35"/>
      <c r="H3" s="35"/>
    </row>
    <row r="5" spans="2:8" ht="12.75">
      <c r="B5" s="35" t="s">
        <v>48</v>
      </c>
      <c r="C5" s="35"/>
      <c r="D5" s="35"/>
      <c r="E5" s="35"/>
      <c r="F5" s="35"/>
      <c r="G5" s="35"/>
      <c r="H5" s="35"/>
    </row>
    <row r="6" spans="2:8" ht="18" customHeight="1">
      <c r="B6" s="36" t="s">
        <v>47</v>
      </c>
      <c r="C6" s="36"/>
      <c r="D6" s="36"/>
      <c r="E6" s="36"/>
      <c r="F6" s="36"/>
      <c r="G6" s="36"/>
      <c r="H6" s="36"/>
    </row>
    <row r="7" spans="2:8" ht="34.5" customHeight="1">
      <c r="B7" s="28" t="s">
        <v>2</v>
      </c>
      <c r="C7" s="29" t="s">
        <v>28</v>
      </c>
      <c r="D7" s="29" t="s">
        <v>29</v>
      </c>
      <c r="E7" s="29" t="s">
        <v>30</v>
      </c>
      <c r="F7" s="30" t="s">
        <v>31</v>
      </c>
      <c r="G7" s="29" t="s">
        <v>32</v>
      </c>
      <c r="H7" s="30" t="s">
        <v>33</v>
      </c>
    </row>
    <row r="8" spans="1:8" ht="12.75" hidden="1">
      <c r="A8" s="9">
        <v>1</v>
      </c>
      <c r="B8" s="9" t="s">
        <v>25</v>
      </c>
      <c r="C8" s="10">
        <v>6772</v>
      </c>
      <c r="D8" s="10">
        <v>20481</v>
      </c>
      <c r="E8" s="10">
        <v>193</v>
      </c>
      <c r="F8" s="10">
        <v>20052</v>
      </c>
      <c r="G8" s="10">
        <v>0</v>
      </c>
      <c r="H8" s="10">
        <v>47498</v>
      </c>
    </row>
    <row r="9" spans="1:8" ht="12.75" hidden="1">
      <c r="A9" s="9">
        <v>1</v>
      </c>
      <c r="B9" s="9" t="s">
        <v>8</v>
      </c>
      <c r="C9" s="10">
        <v>6968</v>
      </c>
      <c r="D9" s="10">
        <v>20417</v>
      </c>
      <c r="E9" s="10">
        <v>217</v>
      </c>
      <c r="F9" s="10">
        <v>19908</v>
      </c>
      <c r="G9" s="10">
        <v>0</v>
      </c>
      <c r="H9" s="10">
        <v>47510</v>
      </c>
    </row>
    <row r="10" spans="1:8" ht="12.75" hidden="1">
      <c r="A10" s="9">
        <v>2</v>
      </c>
      <c r="B10" s="9" t="s">
        <v>9</v>
      </c>
      <c r="C10" s="10">
        <v>7284</v>
      </c>
      <c r="D10" s="10">
        <v>20873</v>
      </c>
      <c r="E10" s="10">
        <v>209</v>
      </c>
      <c r="F10" s="10">
        <v>22504</v>
      </c>
      <c r="G10" s="10">
        <v>0</v>
      </c>
      <c r="H10" s="10">
        <v>50870</v>
      </c>
    </row>
    <row r="11" spans="1:8" ht="12.75" hidden="1">
      <c r="A11" s="9">
        <v>1</v>
      </c>
      <c r="B11" s="11" t="s">
        <v>10</v>
      </c>
      <c r="C11" s="12"/>
      <c r="D11" s="12"/>
      <c r="E11" s="12"/>
      <c r="F11" s="12"/>
      <c r="G11" s="12"/>
      <c r="H11" s="12"/>
    </row>
    <row r="12" spans="1:8" ht="12.75" hidden="1">
      <c r="A12" s="9">
        <v>2</v>
      </c>
      <c r="B12" s="11" t="s">
        <v>11</v>
      </c>
      <c r="C12" s="12"/>
      <c r="D12" s="12"/>
      <c r="E12" s="12"/>
      <c r="F12" s="12"/>
      <c r="G12" s="12"/>
      <c r="H12" s="12"/>
    </row>
    <row r="13" spans="1:8" ht="12.75" hidden="1">
      <c r="A13" s="9">
        <v>3</v>
      </c>
      <c r="B13" s="11" t="s">
        <v>12</v>
      </c>
      <c r="C13" s="12"/>
      <c r="D13" s="12"/>
      <c r="E13" s="12"/>
      <c r="F13" s="12"/>
      <c r="G13" s="12"/>
      <c r="H13" s="12"/>
    </row>
    <row r="14" spans="1:8" ht="19.5" customHeight="1">
      <c r="A14" s="9">
        <v>4</v>
      </c>
      <c r="B14" s="15" t="s">
        <v>13</v>
      </c>
      <c r="C14" s="12">
        <v>103231</v>
      </c>
      <c r="D14" s="12">
        <v>382695</v>
      </c>
      <c r="E14" s="12">
        <v>151452</v>
      </c>
      <c r="F14" s="12">
        <v>91903</v>
      </c>
      <c r="G14" s="12">
        <v>63262</v>
      </c>
      <c r="H14" s="12">
        <f>SUM(C14:G14)</f>
        <v>792543</v>
      </c>
    </row>
    <row r="15" spans="1:8" ht="19.5" customHeight="1">
      <c r="A15" s="9">
        <v>5</v>
      </c>
      <c r="B15" s="15" t="s">
        <v>14</v>
      </c>
      <c r="C15" s="12">
        <v>112638</v>
      </c>
      <c r="D15" s="12">
        <v>388056</v>
      </c>
      <c r="E15" s="12">
        <v>153874</v>
      </c>
      <c r="F15" s="12">
        <v>97524</v>
      </c>
      <c r="G15" s="12">
        <v>66991</v>
      </c>
      <c r="H15" s="12">
        <f aca="true" t="shared" si="0" ref="H15:H26">SUM(C15:G15)</f>
        <v>819083</v>
      </c>
    </row>
    <row r="16" spans="1:9" ht="19.5" customHeight="1">
      <c r="A16" s="9">
        <v>6</v>
      </c>
      <c r="B16" s="15" t="s">
        <v>15</v>
      </c>
      <c r="C16" s="12">
        <v>103467</v>
      </c>
      <c r="D16" s="12">
        <v>408909</v>
      </c>
      <c r="E16" s="12">
        <v>159064</v>
      </c>
      <c r="F16" s="12">
        <v>103215</v>
      </c>
      <c r="G16" s="12">
        <v>71129</v>
      </c>
      <c r="H16" s="12">
        <f t="shared" si="0"/>
        <v>845784</v>
      </c>
      <c r="I16" s="27"/>
    </row>
    <row r="17" spans="1:9" ht="19.5" customHeight="1">
      <c r="A17" s="9">
        <v>7</v>
      </c>
      <c r="B17" s="15" t="s">
        <v>16</v>
      </c>
      <c r="C17" s="12">
        <v>103639</v>
      </c>
      <c r="D17" s="12">
        <v>414131</v>
      </c>
      <c r="E17" s="12">
        <v>164755</v>
      </c>
      <c r="F17" s="12">
        <v>108193</v>
      </c>
      <c r="G17" s="12">
        <v>76843</v>
      </c>
      <c r="H17" s="12">
        <f t="shared" si="0"/>
        <v>867561</v>
      </c>
      <c r="I17" s="27"/>
    </row>
    <row r="18" spans="1:9" ht="19.5" customHeight="1">
      <c r="A18" s="9">
        <v>8</v>
      </c>
      <c r="B18" s="15" t="s">
        <v>17</v>
      </c>
      <c r="C18" s="12">
        <v>103183</v>
      </c>
      <c r="D18" s="12">
        <v>408642</v>
      </c>
      <c r="E18" s="12">
        <v>168777</v>
      </c>
      <c r="F18" s="12">
        <v>113110</v>
      </c>
      <c r="G18" s="12">
        <v>81223</v>
      </c>
      <c r="H18" s="12">
        <f t="shared" si="0"/>
        <v>874935</v>
      </c>
      <c r="I18" s="27"/>
    </row>
    <row r="19" spans="2:9" ht="19.5" customHeight="1">
      <c r="B19" s="13" t="s">
        <v>18</v>
      </c>
      <c r="C19" s="12">
        <v>103760</v>
      </c>
      <c r="D19" s="12">
        <v>404354</v>
      </c>
      <c r="E19" s="12">
        <v>170949</v>
      </c>
      <c r="F19" s="12">
        <v>117878</v>
      </c>
      <c r="G19" s="12">
        <v>85277</v>
      </c>
      <c r="H19" s="12">
        <f t="shared" si="0"/>
        <v>882218</v>
      </c>
      <c r="I19" s="27"/>
    </row>
    <row r="20" spans="2:9" ht="19.5" customHeight="1">
      <c r="B20" s="13" t="s">
        <v>19</v>
      </c>
      <c r="C20" s="12">
        <v>108884</v>
      </c>
      <c r="D20" s="12">
        <v>404566</v>
      </c>
      <c r="E20" s="12">
        <v>175545</v>
      </c>
      <c r="F20" s="12">
        <v>123495</v>
      </c>
      <c r="G20" s="12">
        <v>93201</v>
      </c>
      <c r="H20" s="12">
        <f t="shared" si="0"/>
        <v>905691</v>
      </c>
      <c r="I20" s="27"/>
    </row>
    <row r="21" spans="2:9" ht="19.5" customHeight="1">
      <c r="B21" s="13" t="s">
        <v>20</v>
      </c>
      <c r="C21" s="12">
        <v>107831</v>
      </c>
      <c r="D21" s="12">
        <v>403020</v>
      </c>
      <c r="E21" s="12">
        <v>181395</v>
      </c>
      <c r="F21" s="8">
        <v>132484</v>
      </c>
      <c r="G21" s="12">
        <v>100068</v>
      </c>
      <c r="H21" s="12">
        <f>SUM(C21:G21)</f>
        <v>924798</v>
      </c>
      <c r="I21" s="27"/>
    </row>
    <row r="22" spans="2:8" ht="19.5" customHeight="1">
      <c r="B22" s="35" t="s">
        <v>38</v>
      </c>
      <c r="C22" s="35"/>
      <c r="D22" s="35"/>
      <c r="E22" s="35"/>
      <c r="F22" s="35"/>
      <c r="G22" s="35"/>
      <c r="H22" s="35"/>
    </row>
    <row r="23" spans="1:8" ht="19.5" customHeight="1">
      <c r="A23" s="9">
        <v>11</v>
      </c>
      <c r="B23" s="13" t="s">
        <v>21</v>
      </c>
      <c r="C23" s="12">
        <v>109930.362</v>
      </c>
      <c r="D23" s="12">
        <v>399080.1775000796</v>
      </c>
      <c r="E23" s="12">
        <v>183550.2</v>
      </c>
      <c r="F23" s="8">
        <v>133914.2</v>
      </c>
      <c r="G23" s="12">
        <v>100165.29</v>
      </c>
      <c r="H23" s="12">
        <f t="shared" si="0"/>
        <v>926640.2295000795</v>
      </c>
    </row>
    <row r="24" spans="1:8" ht="19.5" customHeight="1">
      <c r="A24" s="9">
        <v>12</v>
      </c>
      <c r="B24" s="13" t="s">
        <v>22</v>
      </c>
      <c r="C24" s="12">
        <v>111405.38</v>
      </c>
      <c r="D24" s="12">
        <v>397231.5031946443</v>
      </c>
      <c r="E24" s="12">
        <v>187528.57</v>
      </c>
      <c r="F24" s="8">
        <v>139119.27</v>
      </c>
      <c r="G24" s="12">
        <v>104797.44499999999</v>
      </c>
      <c r="H24" s="12">
        <f t="shared" si="0"/>
        <v>940082.1681946443</v>
      </c>
    </row>
    <row r="25" spans="1:8" ht="19.5" customHeight="1">
      <c r="A25" s="9">
        <v>13</v>
      </c>
      <c r="B25" s="13" t="s">
        <v>34</v>
      </c>
      <c r="C25" s="12">
        <v>112880.398</v>
      </c>
      <c r="D25" s="12">
        <v>395373.0180445214</v>
      </c>
      <c r="E25" s="12">
        <v>191506.94</v>
      </c>
      <c r="F25" s="8">
        <v>144324.34</v>
      </c>
      <c r="G25" s="12">
        <v>109429.6</v>
      </c>
      <c r="H25" s="12">
        <f t="shared" si="0"/>
        <v>953514.2960445213</v>
      </c>
    </row>
    <row r="26" spans="2:8" ht="19.5" customHeight="1">
      <c r="B26" s="13" t="s">
        <v>35</v>
      </c>
      <c r="C26" s="12">
        <v>114355.416</v>
      </c>
      <c r="D26" s="12">
        <v>393506.2945335331</v>
      </c>
      <c r="E26" s="12">
        <v>195485.31</v>
      </c>
      <c r="F26" s="8">
        <v>144324.34</v>
      </c>
      <c r="G26" s="12">
        <v>114061.755</v>
      </c>
      <c r="H26" s="12">
        <f t="shared" si="0"/>
        <v>961733.115533533</v>
      </c>
    </row>
  </sheetData>
  <sheetProtection/>
  <mergeCells count="6">
    <mergeCell ref="B22:H22"/>
    <mergeCell ref="B1:H1"/>
    <mergeCell ref="B2:H2"/>
    <mergeCell ref="B3:H3"/>
    <mergeCell ref="B6:H6"/>
    <mergeCell ref="B5:H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B1">
      <selection activeCell="B4" sqref="B4:H4"/>
    </sheetView>
  </sheetViews>
  <sheetFormatPr defaultColWidth="11.421875" defaultRowHeight="12.75"/>
  <cols>
    <col min="1" max="1" width="11.421875" style="0" hidden="1" customWidth="1"/>
    <col min="2" max="2" width="12.28125" style="0" bestFit="1" customWidth="1"/>
    <col min="3" max="3" width="9.8515625" style="0" bestFit="1" customWidth="1"/>
    <col min="4" max="4" width="8.140625" style="0" bestFit="1" customWidth="1"/>
    <col min="5" max="5" width="7.28125" style="0" bestFit="1" customWidth="1"/>
    <col min="6" max="6" width="7.57421875" style="0" bestFit="1" customWidth="1"/>
    <col min="7" max="7" width="8.8515625" style="0" bestFit="1" customWidth="1"/>
    <col min="8" max="8" width="14.140625" style="0" bestFit="1" customWidth="1"/>
  </cols>
  <sheetData>
    <row r="1" spans="2:8" ht="12.75">
      <c r="B1" s="39"/>
      <c r="C1" s="39"/>
      <c r="D1" s="39"/>
      <c r="E1" s="39"/>
      <c r="F1" s="39"/>
      <c r="G1" s="39"/>
      <c r="H1" s="39"/>
    </row>
    <row r="2" spans="2:8" ht="12.75">
      <c r="B2" s="39" t="s">
        <v>0</v>
      </c>
      <c r="C2" s="39"/>
      <c r="D2" s="39"/>
      <c r="E2" s="39"/>
      <c r="F2" s="39"/>
      <c r="G2" s="39"/>
      <c r="H2" s="39"/>
    </row>
    <row r="3" spans="2:8" ht="12.75">
      <c r="B3" s="39" t="s">
        <v>27</v>
      </c>
      <c r="C3" s="39"/>
      <c r="D3" s="39"/>
      <c r="E3" s="39"/>
      <c r="F3" s="39"/>
      <c r="G3" s="39"/>
      <c r="H3" s="39"/>
    </row>
    <row r="4" spans="2:8" ht="12.75">
      <c r="B4" s="39" t="s">
        <v>1</v>
      </c>
      <c r="C4" s="39"/>
      <c r="D4" s="39"/>
      <c r="E4" s="39"/>
      <c r="F4" s="39"/>
      <c r="G4" s="39"/>
      <c r="H4" s="39"/>
    </row>
    <row r="6" spans="2:8" ht="12.75">
      <c r="B6" s="38" t="s">
        <v>43</v>
      </c>
      <c r="C6" s="38"/>
      <c r="D6" s="38"/>
      <c r="E6" s="38"/>
      <c r="F6" s="38"/>
      <c r="G6" s="38"/>
      <c r="H6" s="38"/>
    </row>
    <row r="7" spans="2:8" s="3" customFormat="1" ht="27" customHeight="1"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2" t="s">
        <v>37</v>
      </c>
      <c r="H7" s="31" t="s">
        <v>7</v>
      </c>
    </row>
    <row r="8" spans="2:8" ht="12.75" customHeight="1" hidden="1">
      <c r="B8" s="16" t="s">
        <v>8</v>
      </c>
      <c r="C8" s="14">
        <v>12383</v>
      </c>
      <c r="D8" s="14">
        <v>27256</v>
      </c>
      <c r="E8" s="14">
        <v>2918</v>
      </c>
      <c r="F8" s="14">
        <v>30008</v>
      </c>
      <c r="G8" s="14">
        <v>1902</v>
      </c>
      <c r="H8" s="14">
        <v>74467</v>
      </c>
    </row>
    <row r="9" spans="2:8" ht="12.75" customHeight="1" hidden="1">
      <c r="B9" s="16" t="s">
        <v>9</v>
      </c>
      <c r="C9" s="14">
        <v>12713</v>
      </c>
      <c r="D9" s="14">
        <v>27573</v>
      </c>
      <c r="E9" s="14">
        <v>2864</v>
      </c>
      <c r="F9" s="14">
        <v>30385</v>
      </c>
      <c r="G9" s="14">
        <v>2046</v>
      </c>
      <c r="H9" s="14">
        <v>75581</v>
      </c>
    </row>
    <row r="10" spans="1:8" ht="12.75" customHeight="1" hidden="1">
      <c r="A10">
        <v>1</v>
      </c>
      <c r="B10" s="15" t="s">
        <v>10</v>
      </c>
      <c r="C10" s="14">
        <v>13091</v>
      </c>
      <c r="D10" s="14">
        <v>29460</v>
      </c>
      <c r="E10" s="14">
        <v>3083</v>
      </c>
      <c r="F10" s="14">
        <v>31909</v>
      </c>
      <c r="G10" s="14">
        <v>2240</v>
      </c>
      <c r="H10" s="14">
        <v>79783</v>
      </c>
    </row>
    <row r="11" spans="1:8" ht="12.75" customHeight="1" hidden="1">
      <c r="A11">
        <v>1</v>
      </c>
      <c r="B11" s="15" t="s">
        <v>11</v>
      </c>
      <c r="C11" s="14">
        <v>12757</v>
      </c>
      <c r="D11" s="14">
        <v>29158</v>
      </c>
      <c r="E11" s="14">
        <v>3158</v>
      </c>
      <c r="F11" s="14">
        <v>33872</v>
      </c>
      <c r="G11" s="14">
        <v>2426</v>
      </c>
      <c r="H11" s="14">
        <v>81371</v>
      </c>
    </row>
    <row r="12" spans="1:8" ht="12.75" customHeight="1" hidden="1">
      <c r="A12">
        <v>1</v>
      </c>
      <c r="B12" s="15" t="s">
        <v>12</v>
      </c>
      <c r="C12" s="14">
        <v>14338</v>
      </c>
      <c r="D12" s="14">
        <v>31212</v>
      </c>
      <c r="E12" s="14">
        <v>3106</v>
      </c>
      <c r="F12" s="14">
        <v>36200</v>
      </c>
      <c r="G12" s="14">
        <v>2678</v>
      </c>
      <c r="H12" s="14">
        <v>87534</v>
      </c>
    </row>
    <row r="13" spans="1:8" ht="15.75" customHeight="1">
      <c r="A13">
        <v>2</v>
      </c>
      <c r="B13" s="15" t="s">
        <v>13</v>
      </c>
      <c r="C13" s="14">
        <v>16221</v>
      </c>
      <c r="D13" s="14">
        <v>33540</v>
      </c>
      <c r="E13" s="14">
        <v>3683</v>
      </c>
      <c r="F13" s="14">
        <v>46308</v>
      </c>
      <c r="G13" s="14">
        <v>3479</v>
      </c>
      <c r="H13" s="14">
        <v>103231</v>
      </c>
    </row>
    <row r="14" spans="1:8" ht="15.75" customHeight="1">
      <c r="A14">
        <v>3</v>
      </c>
      <c r="B14" s="13" t="s">
        <v>14</v>
      </c>
      <c r="C14" s="14">
        <v>17365</v>
      </c>
      <c r="D14" s="14">
        <v>36175</v>
      </c>
      <c r="E14" s="14">
        <v>4085</v>
      </c>
      <c r="F14" s="14">
        <v>51001</v>
      </c>
      <c r="G14" s="14">
        <v>4012</v>
      </c>
      <c r="H14" s="14">
        <v>112638</v>
      </c>
    </row>
    <row r="15" spans="1:8" ht="15.75" customHeight="1">
      <c r="A15">
        <v>4</v>
      </c>
      <c r="B15" s="13" t="s">
        <v>15</v>
      </c>
      <c r="C15" s="14">
        <v>15770</v>
      </c>
      <c r="D15" s="14">
        <v>32952</v>
      </c>
      <c r="E15" s="14">
        <v>3759</v>
      </c>
      <c r="F15" s="14">
        <v>47217</v>
      </c>
      <c r="G15" s="14">
        <v>3769</v>
      </c>
      <c r="H15" s="14">
        <v>103467</v>
      </c>
    </row>
    <row r="16" spans="1:8" ht="15.75" customHeight="1">
      <c r="A16">
        <v>5</v>
      </c>
      <c r="B16" s="13" t="s">
        <v>16</v>
      </c>
      <c r="C16" s="14">
        <v>15977</v>
      </c>
      <c r="D16" s="14">
        <v>33163</v>
      </c>
      <c r="E16" s="14">
        <v>3674</v>
      </c>
      <c r="F16" s="14">
        <v>47145</v>
      </c>
      <c r="G16" s="14">
        <v>3680</v>
      </c>
      <c r="H16" s="14">
        <f>SUM(C16:G16)</f>
        <v>103639</v>
      </c>
    </row>
    <row r="17" spans="1:8" ht="15.75" customHeight="1">
      <c r="A17">
        <v>6</v>
      </c>
      <c r="B17" s="13" t="s">
        <v>17</v>
      </c>
      <c r="C17" s="14">
        <v>16423</v>
      </c>
      <c r="D17" s="14">
        <v>33390</v>
      </c>
      <c r="E17" s="14">
        <v>3646</v>
      </c>
      <c r="F17" s="14">
        <v>46226</v>
      </c>
      <c r="G17" s="14">
        <v>3498</v>
      </c>
      <c r="H17" s="14">
        <f>SUM(C17:G17)</f>
        <v>103183</v>
      </c>
    </row>
    <row r="18" spans="1:8" ht="15.75" customHeight="1">
      <c r="A18">
        <v>7</v>
      </c>
      <c r="B18" s="13" t="s">
        <v>18</v>
      </c>
      <c r="C18" s="14">
        <v>16531</v>
      </c>
      <c r="D18" s="14">
        <v>34072</v>
      </c>
      <c r="E18" s="14">
        <v>3700</v>
      </c>
      <c r="F18" s="14">
        <v>46132</v>
      </c>
      <c r="G18" s="14">
        <v>3325</v>
      </c>
      <c r="H18" s="14">
        <f>SUM(C18:G18)</f>
        <v>103760</v>
      </c>
    </row>
    <row r="19" spans="1:8" ht="15.75" customHeight="1">
      <c r="A19">
        <v>8</v>
      </c>
      <c r="B19" s="13" t="s">
        <v>19</v>
      </c>
      <c r="C19" s="14">
        <v>17562</v>
      </c>
      <c r="D19" s="14">
        <v>35165</v>
      </c>
      <c r="E19" s="14">
        <v>4067</v>
      </c>
      <c r="F19" s="14">
        <v>48534</v>
      </c>
      <c r="G19" s="14">
        <v>3556</v>
      </c>
      <c r="H19" s="14">
        <f>SUM(C19:G19)</f>
        <v>108884</v>
      </c>
    </row>
    <row r="20" spans="2:8" ht="15.75" customHeight="1">
      <c r="B20" s="13" t="s">
        <v>20</v>
      </c>
      <c r="C20" s="14">
        <v>17838</v>
      </c>
      <c r="D20" s="14">
        <v>34888</v>
      </c>
      <c r="E20" s="14">
        <v>3802</v>
      </c>
      <c r="F20" s="14">
        <v>47690</v>
      </c>
      <c r="G20" s="14">
        <v>3613</v>
      </c>
      <c r="H20" s="14">
        <f>SUM(C20:G20)</f>
        <v>107831</v>
      </c>
    </row>
    <row r="21" spans="1:8" ht="15.75" customHeight="1">
      <c r="A21">
        <v>8.5</v>
      </c>
      <c r="B21" s="37" t="s">
        <v>38</v>
      </c>
      <c r="C21" s="37"/>
      <c r="D21" s="37"/>
      <c r="E21" s="37"/>
      <c r="F21" s="37"/>
      <c r="G21" s="37"/>
      <c r="H21" s="37"/>
    </row>
    <row r="22" spans="1:8" ht="15.75" customHeight="1">
      <c r="A22">
        <v>9</v>
      </c>
      <c r="B22" s="13" t="s">
        <v>21</v>
      </c>
      <c r="C22" s="14">
        <f>178.96*A22+15906</f>
        <v>17516.64</v>
      </c>
      <c r="D22" s="14">
        <f>94.917*A22+33741</f>
        <v>34595.253</v>
      </c>
      <c r="E22" s="14">
        <f>6.4048*A22+3773.2</f>
        <v>3830.8432</v>
      </c>
      <c r="F22" s="14">
        <f>-81.369*A22+47898</f>
        <v>47165.679</v>
      </c>
      <c r="G22" s="14">
        <f>-34*A22+3769.5</f>
        <v>3463.5</v>
      </c>
      <c r="H22" s="14">
        <f>SUM(C22:G22)</f>
        <v>106571.91519999999</v>
      </c>
    </row>
    <row r="23" spans="1:8" ht="15.75" customHeight="1">
      <c r="A23">
        <v>10</v>
      </c>
      <c r="B23" s="13" t="s">
        <v>22</v>
      </c>
      <c r="C23" s="14">
        <f>178.96*A23+15906</f>
        <v>17695.6</v>
      </c>
      <c r="D23" s="14">
        <f>94.917*A23+33741</f>
        <v>34690.17</v>
      </c>
      <c r="E23" s="14">
        <f>6.4048*A23+3773.2</f>
        <v>3837.2479999999996</v>
      </c>
      <c r="F23" s="14">
        <f>-81.369*A23+47898</f>
        <v>47084.31</v>
      </c>
      <c r="G23" s="14">
        <f>-34*A23+3769.5</f>
        <v>3429.5</v>
      </c>
      <c r="H23" s="14">
        <f>SUM(C23:G23)</f>
        <v>106736.828</v>
      </c>
    </row>
    <row r="24" spans="1:8" ht="15.75" customHeight="1">
      <c r="A24">
        <v>11</v>
      </c>
      <c r="B24" s="13" t="s">
        <v>34</v>
      </c>
      <c r="C24" s="14">
        <f>178.96*A24+15906</f>
        <v>17874.56</v>
      </c>
      <c r="D24" s="14">
        <f>94.917*A24+33741</f>
        <v>34785.087</v>
      </c>
      <c r="E24" s="14">
        <f>6.4048*A24+3773.2</f>
        <v>3843.6528</v>
      </c>
      <c r="F24" s="14">
        <f>-81.369*A24+47898</f>
        <v>47002.941</v>
      </c>
      <c r="G24" s="14">
        <f>-34*A24+3769.5</f>
        <v>3395.5</v>
      </c>
      <c r="H24" s="14">
        <f>SUM(C24:G24)</f>
        <v>106901.7408</v>
      </c>
    </row>
    <row r="25" spans="1:8" ht="15.75" customHeight="1">
      <c r="A25">
        <v>12</v>
      </c>
      <c r="B25" s="13" t="s">
        <v>35</v>
      </c>
      <c r="C25" s="14">
        <f>178.96*A25+15906</f>
        <v>18053.52</v>
      </c>
      <c r="D25" s="14">
        <f>94.917*A25+33741</f>
        <v>34880.004</v>
      </c>
      <c r="E25" s="14">
        <f>6.4048*A25+3773.2</f>
        <v>3850.0575999999996</v>
      </c>
      <c r="F25" s="14">
        <f>-81.369*A25+47898</f>
        <v>46921.572</v>
      </c>
      <c r="G25" s="14">
        <f>-34*A25+3769.5</f>
        <v>3361.5</v>
      </c>
      <c r="H25" s="14">
        <f>SUM(C25:G25)</f>
        <v>107066.6536</v>
      </c>
    </row>
    <row r="26" spans="2:8" ht="15.75" customHeight="1">
      <c r="B26" s="13" t="s">
        <v>36</v>
      </c>
      <c r="C26" s="14">
        <f>178.96*A26+15906</f>
        <v>15906</v>
      </c>
      <c r="D26" s="14">
        <f>94.917*A26+33741</f>
        <v>33741</v>
      </c>
      <c r="E26" s="14">
        <f>6.4048*A26+3773.2</f>
        <v>3773.2</v>
      </c>
      <c r="F26" s="14">
        <f>-81.369*A26+47898</f>
        <v>47898</v>
      </c>
      <c r="G26" s="14">
        <f>-34*A26+3769.5</f>
        <v>3769.5</v>
      </c>
      <c r="H26" s="14">
        <f>SUM(C26:G26)</f>
        <v>105087.7</v>
      </c>
    </row>
  </sheetData>
  <sheetProtection/>
  <mergeCells count="6">
    <mergeCell ref="B21:H21"/>
    <mergeCell ref="B6:H6"/>
    <mergeCell ref="B1:H1"/>
    <mergeCell ref="B2:H2"/>
    <mergeCell ref="B3:H3"/>
    <mergeCell ref="B4:H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B1">
      <selection activeCell="B5" sqref="B5"/>
    </sheetView>
  </sheetViews>
  <sheetFormatPr defaultColWidth="11.421875" defaultRowHeight="12.75"/>
  <cols>
    <col min="1" max="1" width="5.8515625" style="0" hidden="1" customWidth="1"/>
    <col min="2" max="2" width="12.7109375" style="0" bestFit="1" customWidth="1"/>
    <col min="3" max="3" width="8.140625" style="0" bestFit="1" customWidth="1"/>
    <col min="4" max="4" width="8.7109375" style="0" bestFit="1" customWidth="1"/>
    <col min="5" max="5" width="7.140625" style="0" bestFit="1" customWidth="1"/>
    <col min="6" max="6" width="7.8515625" style="0" bestFit="1" customWidth="1"/>
    <col min="7" max="7" width="8.421875" style="0" bestFit="1" customWidth="1"/>
    <col min="8" max="8" width="14.57421875" style="0" bestFit="1" customWidth="1"/>
  </cols>
  <sheetData>
    <row r="1" spans="2:8" ht="12.75">
      <c r="B1" s="39"/>
      <c r="C1" s="39"/>
      <c r="D1" s="39"/>
      <c r="E1" s="39"/>
      <c r="F1" s="39"/>
      <c r="G1" s="39"/>
      <c r="H1" s="39"/>
    </row>
    <row r="2" spans="2:8" ht="12.75">
      <c r="B2" s="39" t="s">
        <v>0</v>
      </c>
      <c r="C2" s="39"/>
      <c r="D2" s="39"/>
      <c r="E2" s="39"/>
      <c r="F2" s="39"/>
      <c r="G2" s="39"/>
      <c r="H2" s="39"/>
    </row>
    <row r="3" spans="2:8" ht="12.75">
      <c r="B3" s="39" t="s">
        <v>27</v>
      </c>
      <c r="C3" s="39"/>
      <c r="D3" s="39"/>
      <c r="E3" s="39"/>
      <c r="F3" s="39"/>
      <c r="G3" s="39"/>
      <c r="H3" s="39"/>
    </row>
    <row r="4" spans="2:8" ht="12.75">
      <c r="B4" s="39" t="s">
        <v>23</v>
      </c>
      <c r="C4" s="39"/>
      <c r="D4" s="39"/>
      <c r="E4" s="39"/>
      <c r="F4" s="39"/>
      <c r="G4" s="39"/>
      <c r="H4" s="39"/>
    </row>
    <row r="6" spans="2:8" ht="18" customHeight="1">
      <c r="B6" s="41" t="s">
        <v>42</v>
      </c>
      <c r="C6" s="41"/>
      <c r="D6" s="41"/>
      <c r="E6" s="41"/>
      <c r="F6" s="41"/>
      <c r="G6" s="41"/>
      <c r="H6" s="41"/>
    </row>
    <row r="7" spans="2:8" ht="29.25" customHeight="1"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2" t="s">
        <v>37</v>
      </c>
      <c r="H7" s="33" t="s">
        <v>7</v>
      </c>
    </row>
    <row r="8" spans="2:8" ht="12.75" customHeight="1" hidden="1">
      <c r="B8" s="17" t="s">
        <v>8</v>
      </c>
      <c r="C8" s="18">
        <v>54442</v>
      </c>
      <c r="D8" s="18">
        <v>103058</v>
      </c>
      <c r="E8" s="18">
        <v>12139</v>
      </c>
      <c r="F8" s="18">
        <v>169162</v>
      </c>
      <c r="G8" s="18">
        <v>10997</v>
      </c>
      <c r="H8" s="18">
        <v>349798</v>
      </c>
    </row>
    <row r="9" spans="2:8" ht="12.75" customHeight="1" hidden="1">
      <c r="B9" s="17" t="s">
        <v>9</v>
      </c>
      <c r="C9" s="18">
        <v>55407</v>
      </c>
      <c r="D9" s="18">
        <v>103426</v>
      </c>
      <c r="E9" s="18">
        <v>12375</v>
      </c>
      <c r="F9" s="18">
        <v>175682</v>
      </c>
      <c r="G9" s="18">
        <v>11469</v>
      </c>
      <c r="H9" s="18">
        <v>358359</v>
      </c>
    </row>
    <row r="10" spans="1:9" ht="12.75" customHeight="1" hidden="1">
      <c r="A10">
        <v>1</v>
      </c>
      <c r="B10" s="19" t="s">
        <v>10</v>
      </c>
      <c r="C10" s="18">
        <v>56296</v>
      </c>
      <c r="D10" s="18">
        <v>104317</v>
      </c>
      <c r="E10" s="18">
        <v>12825</v>
      </c>
      <c r="F10" s="18">
        <v>181203</v>
      </c>
      <c r="G10" s="18">
        <v>11892</v>
      </c>
      <c r="H10" s="18">
        <v>366533</v>
      </c>
      <c r="I10" s="1"/>
    </row>
    <row r="11" spans="1:9" ht="12.75" customHeight="1" hidden="1">
      <c r="A11">
        <v>2</v>
      </c>
      <c r="B11" s="19" t="s">
        <v>11</v>
      </c>
      <c r="C11" s="18">
        <v>57085</v>
      </c>
      <c r="D11" s="18">
        <v>104977</v>
      </c>
      <c r="E11" s="18">
        <v>12906</v>
      </c>
      <c r="F11" s="18">
        <v>184761</v>
      </c>
      <c r="G11" s="18">
        <v>12355</v>
      </c>
      <c r="H11" s="18">
        <v>372084</v>
      </c>
      <c r="I11" s="1"/>
    </row>
    <row r="12" spans="2:9" ht="12.75" customHeight="1" hidden="1">
      <c r="B12" s="19" t="s">
        <v>12</v>
      </c>
      <c r="C12" s="18">
        <v>56663</v>
      </c>
      <c r="D12" s="18">
        <v>106165</v>
      </c>
      <c r="E12" s="18">
        <v>13134</v>
      </c>
      <c r="F12" s="18">
        <v>188261</v>
      </c>
      <c r="G12" s="18">
        <v>12771</v>
      </c>
      <c r="H12" s="18">
        <v>376994</v>
      </c>
      <c r="I12" s="1"/>
    </row>
    <row r="13" spans="2:9" ht="18" customHeight="1">
      <c r="B13" s="19" t="s">
        <v>13</v>
      </c>
      <c r="C13" s="18">
        <v>57227</v>
      </c>
      <c r="D13" s="18">
        <v>107619</v>
      </c>
      <c r="E13" s="18">
        <v>13236</v>
      </c>
      <c r="F13" s="18">
        <v>191729</v>
      </c>
      <c r="G13" s="18">
        <v>12884</v>
      </c>
      <c r="H13" s="18">
        <v>382695</v>
      </c>
      <c r="I13" s="1"/>
    </row>
    <row r="14" spans="2:10" ht="18" customHeight="1">
      <c r="B14" s="20" t="s">
        <v>14</v>
      </c>
      <c r="C14" s="18">
        <v>57756</v>
      </c>
      <c r="D14" s="18">
        <v>109135</v>
      </c>
      <c r="E14" s="18">
        <v>13401</v>
      </c>
      <c r="F14" s="18">
        <v>194475</v>
      </c>
      <c r="G14" s="18">
        <v>13289</v>
      </c>
      <c r="H14" s="18">
        <v>388056</v>
      </c>
      <c r="I14" s="1"/>
      <c r="J14" s="1"/>
    </row>
    <row r="15" spans="2:10" ht="18" customHeight="1">
      <c r="B15" s="20" t="s">
        <v>15</v>
      </c>
      <c r="C15" s="18">
        <v>60108</v>
      </c>
      <c r="D15" s="18">
        <v>115783</v>
      </c>
      <c r="E15" s="18">
        <v>13920</v>
      </c>
      <c r="F15" s="18">
        <v>205072</v>
      </c>
      <c r="G15" s="18">
        <v>14026</v>
      </c>
      <c r="H15" s="18">
        <f aca="true" t="shared" si="0" ref="H15:H20">SUM(C15:G15)</f>
        <v>408909</v>
      </c>
      <c r="I15" s="1"/>
      <c r="J15" s="1"/>
    </row>
    <row r="16" spans="1:10" ht="18" customHeight="1">
      <c r="A16">
        <v>1</v>
      </c>
      <c r="B16" s="20" t="s">
        <v>16</v>
      </c>
      <c r="C16" s="18">
        <v>61086</v>
      </c>
      <c r="D16" s="18">
        <v>117207</v>
      </c>
      <c r="E16" s="18">
        <v>13900</v>
      </c>
      <c r="F16" s="18">
        <v>207917</v>
      </c>
      <c r="G16" s="18">
        <v>14021</v>
      </c>
      <c r="H16" s="18">
        <f t="shared" si="0"/>
        <v>414131</v>
      </c>
      <c r="I16" s="1"/>
      <c r="J16" s="1"/>
    </row>
    <row r="17" spans="1:10" ht="18" customHeight="1">
      <c r="A17">
        <v>2</v>
      </c>
      <c r="B17" s="20" t="s">
        <v>17</v>
      </c>
      <c r="C17" s="18">
        <v>60814</v>
      </c>
      <c r="D17" s="18">
        <v>117063</v>
      </c>
      <c r="E17" s="18">
        <v>13438</v>
      </c>
      <c r="F17" s="18">
        <v>203515</v>
      </c>
      <c r="G17" s="18">
        <v>13812</v>
      </c>
      <c r="H17" s="18">
        <f t="shared" si="0"/>
        <v>408642</v>
      </c>
      <c r="I17" s="1"/>
      <c r="J17" s="1"/>
    </row>
    <row r="18" spans="1:10" ht="18" customHeight="1">
      <c r="A18">
        <v>3</v>
      </c>
      <c r="B18" s="20" t="s">
        <v>18</v>
      </c>
      <c r="C18" s="18">
        <v>61799</v>
      </c>
      <c r="D18" s="18">
        <v>115280</v>
      </c>
      <c r="E18" s="18">
        <v>13170</v>
      </c>
      <c r="F18" s="18">
        <v>200598</v>
      </c>
      <c r="G18" s="18">
        <v>13507</v>
      </c>
      <c r="H18" s="18">
        <f t="shared" si="0"/>
        <v>404354</v>
      </c>
      <c r="I18" s="1"/>
      <c r="J18" s="1"/>
    </row>
    <row r="19" spans="1:10" ht="18" customHeight="1">
      <c r="A19">
        <v>4</v>
      </c>
      <c r="B19" s="20" t="s">
        <v>19</v>
      </c>
      <c r="C19" s="18">
        <v>62839</v>
      </c>
      <c r="D19" s="18">
        <v>115138</v>
      </c>
      <c r="E19" s="18">
        <v>12970</v>
      </c>
      <c r="F19" s="18">
        <v>200027</v>
      </c>
      <c r="G19" s="18">
        <v>13592</v>
      </c>
      <c r="H19" s="18">
        <f t="shared" si="0"/>
        <v>404566</v>
      </c>
      <c r="I19" s="1"/>
      <c r="J19" s="1"/>
    </row>
    <row r="20" spans="2:9" ht="18" customHeight="1">
      <c r="B20" s="20" t="s">
        <v>20</v>
      </c>
      <c r="C20" s="18">
        <v>63390</v>
      </c>
      <c r="D20" s="18">
        <v>114118</v>
      </c>
      <c r="E20" s="18">
        <v>12892</v>
      </c>
      <c r="F20" s="18">
        <v>198974</v>
      </c>
      <c r="G20" s="18">
        <v>13646</v>
      </c>
      <c r="H20" s="18">
        <f t="shared" si="0"/>
        <v>403020</v>
      </c>
      <c r="I20" s="1"/>
    </row>
    <row r="21" spans="1:8" ht="18" customHeight="1">
      <c r="A21">
        <v>4.5</v>
      </c>
      <c r="B21" s="40" t="s">
        <v>38</v>
      </c>
      <c r="C21" s="40"/>
      <c r="D21" s="40"/>
      <c r="E21" s="40"/>
      <c r="F21" s="40"/>
      <c r="G21" s="40"/>
      <c r="H21" s="40"/>
    </row>
    <row r="22" spans="1:8" ht="18" customHeight="1">
      <c r="A22">
        <v>5</v>
      </c>
      <c r="B22" s="20" t="s">
        <v>21</v>
      </c>
      <c r="C22" s="18">
        <f>873.3*A22+56698</f>
        <v>61064.5</v>
      </c>
      <c r="D22" s="18">
        <f>-897.7*6+117644</f>
        <v>112257.8</v>
      </c>
      <c r="E22" s="18">
        <f>-234.23*7+14201</f>
        <v>12561.39</v>
      </c>
      <c r="F22" s="18">
        <f>-1419.4*6+204327</f>
        <v>195810.6</v>
      </c>
      <c r="G22" s="18">
        <f>-41.3*6+13743</f>
        <v>13495.2</v>
      </c>
      <c r="H22" s="18">
        <f>SUM(C22:G22)</f>
        <v>395189.49000000005</v>
      </c>
    </row>
    <row r="23" spans="1:8" ht="18" customHeight="1">
      <c r="A23">
        <v>5.5</v>
      </c>
      <c r="B23" s="20" t="s">
        <v>22</v>
      </c>
      <c r="C23" s="18">
        <f>873.3*A23+56698</f>
        <v>61501.15</v>
      </c>
      <c r="D23" s="18">
        <f>-897.7*7+117644</f>
        <v>111360.1</v>
      </c>
      <c r="E23" s="18">
        <f>-234.23*8+14201</f>
        <v>12327.16</v>
      </c>
      <c r="F23" s="18">
        <f>-1419.4*7+204327</f>
        <v>194391.2</v>
      </c>
      <c r="G23" s="18">
        <f>-41.3*67+13743</f>
        <v>10975.9</v>
      </c>
      <c r="H23" s="18">
        <f>SUM(C23:G23)</f>
        <v>390555.51</v>
      </c>
    </row>
    <row r="24" spans="1:8" ht="18" customHeight="1">
      <c r="A24">
        <v>6</v>
      </c>
      <c r="B24" s="20" t="s">
        <v>34</v>
      </c>
      <c r="C24" s="18">
        <f>873.3*A24+56698</f>
        <v>61937.8</v>
      </c>
      <c r="D24" s="18">
        <f>-897.7*8+117644</f>
        <v>110462.4</v>
      </c>
      <c r="E24" s="18">
        <f>-234.23*9+14201</f>
        <v>12092.93</v>
      </c>
      <c r="F24" s="18">
        <f>-1419.4*8+204327</f>
        <v>192971.8</v>
      </c>
      <c r="G24" s="18">
        <f>-41.3*8+13743</f>
        <v>13412.6</v>
      </c>
      <c r="H24" s="18">
        <f>SUM(C24:G24)</f>
        <v>390877.52999999997</v>
      </c>
    </row>
    <row r="25" spans="1:8" ht="18" customHeight="1">
      <c r="A25">
        <v>6.5</v>
      </c>
      <c r="B25" s="20" t="s">
        <v>35</v>
      </c>
      <c r="C25" s="18">
        <f>873.3*A25+56698</f>
        <v>62374.45</v>
      </c>
      <c r="D25" s="18">
        <f>-897.7*9+117644</f>
        <v>109564.7</v>
      </c>
      <c r="E25" s="18">
        <f>-234.23*10+14201</f>
        <v>11858.7</v>
      </c>
      <c r="F25" s="18">
        <f>-1419.4*9+204327</f>
        <v>191552.4</v>
      </c>
      <c r="G25" s="18">
        <f>-41.3*9+13743</f>
        <v>13371.3</v>
      </c>
      <c r="H25" s="18">
        <f>SUM(C25:G25)</f>
        <v>388721.55</v>
      </c>
    </row>
    <row r="26" spans="2:8" ht="18" customHeight="1">
      <c r="B26" s="20" t="s">
        <v>36</v>
      </c>
      <c r="C26" s="18">
        <f>873.3*A26+56698</f>
        <v>56698</v>
      </c>
      <c r="D26" s="18">
        <f>-897.7*10+117644</f>
        <v>108667</v>
      </c>
      <c r="E26" s="18">
        <f>-234.23*11+14201</f>
        <v>11624.470000000001</v>
      </c>
      <c r="F26" s="18">
        <f>-1419.4*10+204327</f>
        <v>190133</v>
      </c>
      <c r="G26" s="18">
        <f>-41.3*10+13743</f>
        <v>13330</v>
      </c>
      <c r="H26" s="18">
        <f>SUM(C26:G26)</f>
        <v>380452.47</v>
      </c>
    </row>
  </sheetData>
  <sheetProtection/>
  <mergeCells count="6">
    <mergeCell ref="B21:H21"/>
    <mergeCell ref="B6:H6"/>
    <mergeCell ref="B1:H1"/>
    <mergeCell ref="B2:H2"/>
    <mergeCell ref="B3:H3"/>
    <mergeCell ref="B4:H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B1">
      <selection activeCell="B35" sqref="B35"/>
    </sheetView>
  </sheetViews>
  <sheetFormatPr defaultColWidth="11.421875" defaultRowHeight="12.75"/>
  <cols>
    <col min="1" max="1" width="11.421875" style="0" hidden="1" customWidth="1"/>
    <col min="2" max="2" width="12.7109375" style="0" bestFit="1" customWidth="1"/>
    <col min="3" max="3" width="9.8515625" style="0" bestFit="1" customWidth="1"/>
    <col min="4" max="4" width="8.7109375" style="0" bestFit="1" customWidth="1"/>
    <col min="5" max="5" width="7.140625" style="0" bestFit="1" customWidth="1"/>
    <col min="6" max="6" width="7.8515625" style="0" bestFit="1" customWidth="1"/>
    <col min="7" max="7" width="8.421875" style="0" bestFit="1" customWidth="1"/>
    <col min="8" max="8" width="14.57421875" style="0" bestFit="1" customWidth="1"/>
  </cols>
  <sheetData>
    <row r="1" spans="2:8" ht="12.75">
      <c r="B1" s="39"/>
      <c r="C1" s="39"/>
      <c r="D1" s="39"/>
      <c r="E1" s="39"/>
      <c r="F1" s="39"/>
      <c r="G1" s="39"/>
      <c r="H1" s="39"/>
    </row>
    <row r="2" spans="2:8" ht="12.75">
      <c r="B2" s="39" t="s">
        <v>0</v>
      </c>
      <c r="C2" s="39"/>
      <c r="D2" s="39"/>
      <c r="E2" s="39"/>
      <c r="F2" s="39"/>
      <c r="G2" s="39"/>
      <c r="H2" s="39"/>
    </row>
    <row r="3" spans="2:8" ht="12.75">
      <c r="B3" s="39" t="s">
        <v>27</v>
      </c>
      <c r="C3" s="39"/>
      <c r="D3" s="39"/>
      <c r="E3" s="39"/>
      <c r="F3" s="39"/>
      <c r="G3" s="39"/>
      <c r="H3" s="39"/>
    </row>
    <row r="4" spans="2:8" ht="12.75">
      <c r="B4" s="39" t="s">
        <v>46</v>
      </c>
      <c r="C4" s="39"/>
      <c r="D4" s="39"/>
      <c r="E4" s="39"/>
      <c r="F4" s="39"/>
      <c r="G4" s="39"/>
      <c r="H4" s="39"/>
    </row>
    <row r="6" spans="2:8" ht="12.75">
      <c r="B6" s="36" t="s">
        <v>39</v>
      </c>
      <c r="C6" s="36"/>
      <c r="D6" s="36"/>
      <c r="E6" s="36"/>
      <c r="F6" s="36"/>
      <c r="G6" s="36"/>
      <c r="H6" s="36"/>
    </row>
    <row r="7" spans="2:8" ht="31.5">
      <c r="B7" s="34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2" t="s">
        <v>37</v>
      </c>
      <c r="H7" s="33" t="s">
        <v>7</v>
      </c>
    </row>
    <row r="8" spans="2:8" ht="12.75" customHeight="1" hidden="1">
      <c r="B8" s="23" t="s">
        <v>8</v>
      </c>
      <c r="C8" s="18">
        <v>20010</v>
      </c>
      <c r="D8" s="18">
        <v>40601</v>
      </c>
      <c r="E8" s="18">
        <v>4047</v>
      </c>
      <c r="F8" s="18">
        <v>55302</v>
      </c>
      <c r="G8" s="18">
        <v>3340</v>
      </c>
      <c r="H8" s="18">
        <v>123300</v>
      </c>
    </row>
    <row r="9" spans="2:8" ht="12.75" customHeight="1" hidden="1">
      <c r="B9" s="23" t="s">
        <v>9</v>
      </c>
      <c r="C9" s="18">
        <v>20811</v>
      </c>
      <c r="D9" s="18">
        <v>41760</v>
      </c>
      <c r="E9" s="18">
        <v>4289</v>
      </c>
      <c r="F9" s="18">
        <v>58817</v>
      </c>
      <c r="G9" s="18">
        <v>3877</v>
      </c>
      <c r="H9" s="18">
        <v>129554</v>
      </c>
    </row>
    <row r="10" spans="1:9" ht="12.75" customHeight="1" hidden="1">
      <c r="A10">
        <v>1</v>
      </c>
      <c r="B10" s="19" t="s">
        <v>10</v>
      </c>
      <c r="C10" s="18">
        <v>21679</v>
      </c>
      <c r="D10" s="18">
        <v>43042</v>
      </c>
      <c r="E10" s="18">
        <v>4163</v>
      </c>
      <c r="F10" s="18">
        <v>63457</v>
      </c>
      <c r="G10" s="18">
        <v>4126</v>
      </c>
      <c r="H10" s="18">
        <v>136467</v>
      </c>
      <c r="I10" s="2"/>
    </row>
    <row r="11" spans="1:9" ht="12.75" customHeight="1" hidden="1">
      <c r="A11">
        <v>1</v>
      </c>
      <c r="B11" s="19" t="s">
        <v>11</v>
      </c>
      <c r="C11" s="18">
        <v>22862</v>
      </c>
      <c r="D11" s="18">
        <v>43831</v>
      </c>
      <c r="E11" s="18">
        <v>4743</v>
      </c>
      <c r="F11" s="18">
        <v>67763</v>
      </c>
      <c r="G11" s="18">
        <v>4453</v>
      </c>
      <c r="H11" s="18">
        <v>143652</v>
      </c>
      <c r="I11" s="2"/>
    </row>
    <row r="12" spans="1:11" ht="12.75" customHeight="1" hidden="1">
      <c r="A12">
        <v>1</v>
      </c>
      <c r="B12" s="19" t="s">
        <v>12</v>
      </c>
      <c r="C12" s="18">
        <v>23581</v>
      </c>
      <c r="D12" s="18">
        <v>44496</v>
      </c>
      <c r="E12" s="18">
        <v>4825</v>
      </c>
      <c r="F12" s="18">
        <v>71245</v>
      </c>
      <c r="G12" s="18">
        <v>4784</v>
      </c>
      <c r="H12" s="18">
        <v>148931</v>
      </c>
      <c r="I12" s="2"/>
      <c r="K12" t="s">
        <v>24</v>
      </c>
    </row>
    <row r="13" spans="1:9" ht="18.75" customHeight="1">
      <c r="A13">
        <v>2</v>
      </c>
      <c r="B13" s="19" t="s">
        <v>13</v>
      </c>
      <c r="C13" s="18">
        <v>23610</v>
      </c>
      <c r="D13" s="18">
        <v>44620</v>
      </c>
      <c r="E13" s="18">
        <v>5050</v>
      </c>
      <c r="F13" s="18">
        <v>73207</v>
      </c>
      <c r="G13" s="18">
        <v>4965</v>
      </c>
      <c r="H13" s="18">
        <v>151452</v>
      </c>
      <c r="I13" s="2"/>
    </row>
    <row r="14" spans="1:9" s="3" customFormat="1" ht="18.75" customHeight="1">
      <c r="A14" s="3">
        <v>3</v>
      </c>
      <c r="B14" s="20" t="s">
        <v>14</v>
      </c>
      <c r="C14" s="18">
        <v>23397</v>
      </c>
      <c r="D14" s="18">
        <v>45187</v>
      </c>
      <c r="E14" s="18">
        <v>5219</v>
      </c>
      <c r="F14" s="18">
        <v>74991</v>
      </c>
      <c r="G14" s="18">
        <v>5080</v>
      </c>
      <c r="H14" s="18">
        <v>153874</v>
      </c>
      <c r="I14" s="2"/>
    </row>
    <row r="15" spans="1:9" s="3" customFormat="1" ht="18.75" customHeight="1">
      <c r="A15" s="3">
        <v>4</v>
      </c>
      <c r="B15" s="20" t="s">
        <v>15</v>
      </c>
      <c r="C15" s="18">
        <v>23910</v>
      </c>
      <c r="D15" s="18">
        <v>46346</v>
      </c>
      <c r="E15" s="18">
        <v>5551</v>
      </c>
      <c r="F15" s="18">
        <v>77879</v>
      </c>
      <c r="G15" s="18">
        <v>5378</v>
      </c>
      <c r="H15" s="18">
        <f aca="true" t="shared" si="0" ref="H15:H20">SUM(C15:G15)</f>
        <v>159064</v>
      </c>
      <c r="I15" s="2"/>
    </row>
    <row r="16" spans="1:9" s="3" customFormat="1" ht="18.75" customHeight="1">
      <c r="A16" s="3">
        <v>5</v>
      </c>
      <c r="B16" s="20" t="s">
        <v>16</v>
      </c>
      <c r="C16" s="18">
        <v>24869</v>
      </c>
      <c r="D16" s="18">
        <v>47898</v>
      </c>
      <c r="E16" s="18">
        <v>5579</v>
      </c>
      <c r="F16" s="18">
        <v>80654</v>
      </c>
      <c r="G16" s="18">
        <v>5755</v>
      </c>
      <c r="H16" s="18">
        <f t="shared" si="0"/>
        <v>164755</v>
      </c>
      <c r="I16" s="2"/>
    </row>
    <row r="17" spans="1:9" s="3" customFormat="1" ht="18.75" customHeight="1">
      <c r="A17" s="3">
        <v>6</v>
      </c>
      <c r="B17" s="20" t="s">
        <v>17</v>
      </c>
      <c r="C17" s="18">
        <v>25898</v>
      </c>
      <c r="D17" s="18">
        <v>48963</v>
      </c>
      <c r="E17" s="18">
        <v>5699</v>
      </c>
      <c r="F17" s="18">
        <v>82374</v>
      </c>
      <c r="G17" s="18">
        <v>5843</v>
      </c>
      <c r="H17" s="18">
        <f t="shared" si="0"/>
        <v>168777</v>
      </c>
      <c r="I17" s="2"/>
    </row>
    <row r="18" spans="1:9" s="3" customFormat="1" ht="18.75" customHeight="1">
      <c r="A18" s="3">
        <v>7</v>
      </c>
      <c r="B18" s="20" t="s">
        <v>18</v>
      </c>
      <c r="C18" s="18">
        <v>26287</v>
      </c>
      <c r="D18" s="18">
        <v>49324</v>
      </c>
      <c r="E18" s="18">
        <v>5666</v>
      </c>
      <c r="F18" s="18">
        <v>83651</v>
      </c>
      <c r="G18" s="18">
        <v>6021</v>
      </c>
      <c r="H18" s="18">
        <f t="shared" si="0"/>
        <v>170949</v>
      </c>
      <c r="I18" s="2"/>
    </row>
    <row r="19" spans="1:9" s="3" customFormat="1" ht="18.75" customHeight="1">
      <c r="A19" s="3">
        <v>8</v>
      </c>
      <c r="B19" s="20" t="s">
        <v>19</v>
      </c>
      <c r="C19" s="18">
        <v>26602</v>
      </c>
      <c r="D19" s="18">
        <v>50659</v>
      </c>
      <c r="E19" s="18">
        <v>5958</v>
      </c>
      <c r="F19" s="18">
        <v>86214</v>
      </c>
      <c r="G19" s="18">
        <v>6112</v>
      </c>
      <c r="H19" s="18">
        <f t="shared" si="0"/>
        <v>175545</v>
      </c>
      <c r="I19" s="2"/>
    </row>
    <row r="20" spans="2:8" ht="18.75" customHeight="1">
      <c r="B20" s="20" t="s">
        <v>20</v>
      </c>
      <c r="C20" s="18">
        <v>27574</v>
      </c>
      <c r="D20" s="18">
        <v>51699</v>
      </c>
      <c r="E20" s="18">
        <v>5960</v>
      </c>
      <c r="F20" s="18">
        <v>89897</v>
      </c>
      <c r="G20" s="18">
        <v>6265</v>
      </c>
      <c r="H20" s="18">
        <f t="shared" si="0"/>
        <v>181395</v>
      </c>
    </row>
    <row r="21" spans="1:8" ht="18.75" customHeight="1">
      <c r="A21" s="3">
        <v>9</v>
      </c>
      <c r="B21" s="42" t="s">
        <v>38</v>
      </c>
      <c r="C21" s="42"/>
      <c r="D21" s="42"/>
      <c r="E21" s="42"/>
      <c r="F21" s="42"/>
      <c r="G21" s="42"/>
      <c r="H21" s="42"/>
    </row>
    <row r="22" spans="1:8" ht="18.75" customHeight="1">
      <c r="A22" s="3">
        <v>10</v>
      </c>
      <c r="B22" s="20" t="s">
        <v>21</v>
      </c>
      <c r="C22" s="18">
        <f>545.27*A22+22355</f>
        <v>27807.7</v>
      </c>
      <c r="D22" s="18">
        <f>963.67*A22+42870</f>
        <v>52506.7</v>
      </c>
      <c r="E22" s="18">
        <f>138.43*A22+4808.6</f>
        <v>6192.900000000001</v>
      </c>
      <c r="F22" s="18">
        <f>2257.4*A22+68725</f>
        <v>91299</v>
      </c>
      <c r="G22" s="18">
        <f>195.2*A22+4602.1</f>
        <v>6554.1</v>
      </c>
      <c r="H22" s="18">
        <f>SUM(C22:G22)</f>
        <v>184360.4</v>
      </c>
    </row>
    <row r="23" spans="1:8" ht="18.75" customHeight="1">
      <c r="A23" s="3">
        <v>11</v>
      </c>
      <c r="B23" s="20" t="s">
        <v>22</v>
      </c>
      <c r="C23" s="18">
        <f>545.27*A23+22355</f>
        <v>28352.97</v>
      </c>
      <c r="D23" s="18">
        <f>963.67*A23+42870</f>
        <v>53470.369999999995</v>
      </c>
      <c r="E23" s="18">
        <f>138.43*A23+4808.6</f>
        <v>6331.33</v>
      </c>
      <c r="F23" s="18">
        <f>2257.4*A23+68725</f>
        <v>93556.4</v>
      </c>
      <c r="G23" s="18">
        <f>195.2*A23+4602.1</f>
        <v>6749.3</v>
      </c>
      <c r="H23" s="18">
        <f>SUM(C23:G23)</f>
        <v>188460.37</v>
      </c>
    </row>
    <row r="24" spans="1:8" ht="18.75" customHeight="1">
      <c r="A24" s="3">
        <v>12</v>
      </c>
      <c r="B24" s="20" t="s">
        <v>34</v>
      </c>
      <c r="C24" s="18">
        <f>545.27*A24+22355</f>
        <v>28898.239999999998</v>
      </c>
      <c r="D24" s="18">
        <f>963.67*A24+42870</f>
        <v>54434.04</v>
      </c>
      <c r="E24" s="18">
        <f>138.43*A24+4808.6</f>
        <v>6469.76</v>
      </c>
      <c r="F24" s="18">
        <f>2257.4*A24+68725</f>
        <v>95813.8</v>
      </c>
      <c r="G24" s="18">
        <f>195.2*A24+4602.1</f>
        <v>6944.5</v>
      </c>
      <c r="H24" s="18">
        <f>SUM(C24:G24)</f>
        <v>192560.34</v>
      </c>
    </row>
    <row r="25" spans="1:8" ht="18.75" customHeight="1">
      <c r="A25" s="3">
        <v>13</v>
      </c>
      <c r="B25" s="20" t="s">
        <v>35</v>
      </c>
      <c r="C25" s="18">
        <f>545.27*A25+22355</f>
        <v>29443.510000000002</v>
      </c>
      <c r="D25" s="18">
        <f>963.67*A25+42870</f>
        <v>55397.71</v>
      </c>
      <c r="E25" s="18">
        <f>138.43*A25+4808.6</f>
        <v>6608.1900000000005</v>
      </c>
      <c r="F25" s="18">
        <f>2257.4*A25+68725</f>
        <v>98071.2</v>
      </c>
      <c r="G25" s="18">
        <f>195.2*A25+4602.1</f>
        <v>7139.700000000001</v>
      </c>
      <c r="H25" s="18">
        <f>SUM(C25:G25)</f>
        <v>196660.31</v>
      </c>
    </row>
    <row r="26" spans="2:8" ht="18.75" customHeight="1">
      <c r="B26" s="20" t="s">
        <v>36</v>
      </c>
      <c r="C26" s="18">
        <f>545.27*A26+22355</f>
        <v>22355</v>
      </c>
      <c r="D26" s="18">
        <f>963.67*A26+42870</f>
        <v>42870</v>
      </c>
      <c r="E26" s="18">
        <f>138.43*A26+4808.6</f>
        <v>4808.6</v>
      </c>
      <c r="F26" s="18">
        <f>2257.4*A26+68725</f>
        <v>68725</v>
      </c>
      <c r="G26" s="18">
        <f>195.2*A26+4602.1</f>
        <v>4602.1</v>
      </c>
      <c r="H26" s="18">
        <f>SUM(C26:G26)</f>
        <v>143360.7</v>
      </c>
    </row>
  </sheetData>
  <sheetProtection/>
  <mergeCells count="6">
    <mergeCell ref="B21:H21"/>
    <mergeCell ref="B6:H6"/>
    <mergeCell ref="B1:H1"/>
    <mergeCell ref="B2:H2"/>
    <mergeCell ref="B3:H3"/>
    <mergeCell ref="B4:H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B1">
      <selection activeCell="B4" sqref="B4:H4"/>
    </sheetView>
  </sheetViews>
  <sheetFormatPr defaultColWidth="11.421875" defaultRowHeight="12.75"/>
  <cols>
    <col min="1" max="1" width="11.421875" style="4" hidden="1" customWidth="1"/>
    <col min="2" max="2" width="12.28125" style="4" bestFit="1" customWidth="1"/>
    <col min="3" max="3" width="9.8515625" style="4" bestFit="1" customWidth="1"/>
    <col min="4" max="4" width="8.140625" style="4" bestFit="1" customWidth="1"/>
    <col min="5" max="5" width="7.28125" style="4" bestFit="1" customWidth="1"/>
    <col min="6" max="6" width="7.57421875" style="4" bestFit="1" customWidth="1"/>
    <col min="7" max="7" width="8.8515625" style="4" bestFit="1" customWidth="1"/>
    <col min="8" max="8" width="14.140625" style="4" bestFit="1" customWidth="1"/>
    <col min="9" max="16384" width="11.421875" style="4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27</v>
      </c>
      <c r="B3" s="43"/>
      <c r="C3" s="43"/>
      <c r="D3" s="43"/>
      <c r="E3" s="43"/>
      <c r="F3" s="43"/>
      <c r="G3" s="43"/>
      <c r="H3" s="43"/>
    </row>
    <row r="4" spans="2:8" ht="12.75">
      <c r="B4" s="43" t="s">
        <v>45</v>
      </c>
      <c r="C4" s="43"/>
      <c r="D4" s="43"/>
      <c r="E4" s="43"/>
      <c r="F4" s="43"/>
      <c r="G4" s="43"/>
      <c r="H4" s="43"/>
    </row>
    <row r="5" spans="2:8" ht="12.75">
      <c r="B5" s="21"/>
      <c r="C5" s="21"/>
      <c r="D5" s="21"/>
      <c r="E5" s="21"/>
      <c r="F5" s="21"/>
      <c r="G5" s="21"/>
      <c r="H5" s="21"/>
    </row>
    <row r="6" spans="2:8" ht="12.75">
      <c r="B6" s="36" t="s">
        <v>41</v>
      </c>
      <c r="C6" s="36"/>
      <c r="D6" s="36"/>
      <c r="E6" s="36"/>
      <c r="F6" s="36"/>
      <c r="G6" s="36"/>
      <c r="H6" s="36"/>
    </row>
    <row r="7" spans="2:8" ht="28.5" customHeight="1"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2" t="s">
        <v>37</v>
      </c>
      <c r="H7" s="33" t="s">
        <v>7</v>
      </c>
    </row>
    <row r="8" spans="2:8" ht="12.75" customHeight="1" hidden="1">
      <c r="B8" s="20" t="s">
        <v>25</v>
      </c>
      <c r="C8" s="18">
        <v>11134</v>
      </c>
      <c r="D8" s="18">
        <v>21902</v>
      </c>
      <c r="E8" s="18">
        <v>2213</v>
      </c>
      <c r="F8" s="18">
        <v>24329</v>
      </c>
      <c r="G8" s="18">
        <v>1355</v>
      </c>
      <c r="H8" s="18">
        <v>60933</v>
      </c>
    </row>
    <row r="9" spans="2:8" ht="15" customHeight="1" hidden="1">
      <c r="B9" s="19" t="s">
        <v>8</v>
      </c>
      <c r="C9" s="18">
        <v>11094</v>
      </c>
      <c r="D9" s="18">
        <v>22341</v>
      </c>
      <c r="E9" s="18">
        <v>2857</v>
      </c>
      <c r="F9" s="18">
        <v>24551</v>
      </c>
      <c r="G9" s="18">
        <v>1541</v>
      </c>
      <c r="H9" s="18">
        <v>62384</v>
      </c>
    </row>
    <row r="10" spans="2:8" ht="15" customHeight="1" hidden="1">
      <c r="B10" s="19" t="s">
        <v>9</v>
      </c>
      <c r="C10" s="18">
        <v>12430</v>
      </c>
      <c r="D10" s="18">
        <v>23952</v>
      </c>
      <c r="E10" s="18">
        <v>2409</v>
      </c>
      <c r="F10" s="18">
        <v>28715</v>
      </c>
      <c r="G10" s="18">
        <v>1714</v>
      </c>
      <c r="H10" s="18">
        <v>69220</v>
      </c>
    </row>
    <row r="11" spans="1:8" ht="15" customHeight="1" hidden="1">
      <c r="A11" s="5">
        <v>1</v>
      </c>
      <c r="B11" s="19" t="s">
        <v>10</v>
      </c>
      <c r="C11" s="18">
        <v>13101</v>
      </c>
      <c r="D11" s="18">
        <v>24772</v>
      </c>
      <c r="E11" s="18">
        <v>2587</v>
      </c>
      <c r="F11" s="18">
        <v>32150</v>
      </c>
      <c r="G11" s="18">
        <v>2020</v>
      </c>
      <c r="H11" s="18">
        <v>74630</v>
      </c>
    </row>
    <row r="12" spans="1:8" ht="15" customHeight="1" hidden="1">
      <c r="A12" s="5">
        <v>1</v>
      </c>
      <c r="B12" s="19" t="s">
        <v>11</v>
      </c>
      <c r="C12" s="18">
        <v>14122</v>
      </c>
      <c r="D12" s="18">
        <v>26639</v>
      </c>
      <c r="E12" s="18">
        <v>2799</v>
      </c>
      <c r="F12" s="18">
        <v>36157</v>
      </c>
      <c r="G12" s="18">
        <v>2417</v>
      </c>
      <c r="H12" s="18">
        <v>82134</v>
      </c>
    </row>
    <row r="13" spans="1:8" ht="15" customHeight="1" hidden="1">
      <c r="A13" s="5">
        <v>1</v>
      </c>
      <c r="B13" s="19" t="s">
        <v>12</v>
      </c>
      <c r="C13" s="18">
        <v>14995</v>
      </c>
      <c r="D13" s="18">
        <v>27841</v>
      </c>
      <c r="E13" s="18">
        <v>2949</v>
      </c>
      <c r="F13" s="18">
        <v>38569</v>
      </c>
      <c r="G13" s="18">
        <v>2624</v>
      </c>
      <c r="H13" s="18">
        <f aca="true" t="shared" si="0" ref="H13:H18">SUM(C13:G13)</f>
        <v>86978</v>
      </c>
    </row>
    <row r="14" spans="1:8" ht="20.25" customHeight="1">
      <c r="A14" s="5">
        <v>2</v>
      </c>
      <c r="B14" s="19" t="s">
        <v>13</v>
      </c>
      <c r="C14" s="18">
        <v>15499</v>
      </c>
      <c r="D14" s="18">
        <v>28486</v>
      </c>
      <c r="E14" s="18">
        <v>2980</v>
      </c>
      <c r="F14" s="18">
        <v>42178</v>
      </c>
      <c r="G14" s="18">
        <v>2760</v>
      </c>
      <c r="H14" s="18">
        <f t="shared" si="0"/>
        <v>91903</v>
      </c>
    </row>
    <row r="15" spans="1:8" ht="20.25" customHeight="1">
      <c r="A15" s="3">
        <v>3</v>
      </c>
      <c r="B15" s="19" t="s">
        <v>14</v>
      </c>
      <c r="C15" s="18">
        <v>15742</v>
      </c>
      <c r="D15" s="18">
        <v>30505</v>
      </c>
      <c r="E15" s="18">
        <v>3114</v>
      </c>
      <c r="F15" s="18">
        <v>45079</v>
      </c>
      <c r="G15" s="18">
        <v>3084</v>
      </c>
      <c r="H15" s="18">
        <f t="shared" si="0"/>
        <v>97524</v>
      </c>
    </row>
    <row r="16" spans="1:9" ht="20.25" customHeight="1">
      <c r="A16" s="3">
        <v>4</v>
      </c>
      <c r="B16" s="19" t="s">
        <v>15</v>
      </c>
      <c r="C16" s="18">
        <v>16338</v>
      </c>
      <c r="D16" s="18">
        <v>32162</v>
      </c>
      <c r="E16" s="18">
        <v>3139</v>
      </c>
      <c r="F16" s="18">
        <v>48231</v>
      </c>
      <c r="G16" s="18">
        <v>3345</v>
      </c>
      <c r="H16" s="18">
        <f t="shared" si="0"/>
        <v>103215</v>
      </c>
      <c r="I16" s="6"/>
    </row>
    <row r="17" spans="1:9" ht="20.25" customHeight="1">
      <c r="A17" s="3">
        <v>5</v>
      </c>
      <c r="B17" s="19" t="s">
        <v>16</v>
      </c>
      <c r="C17" s="18">
        <v>17007</v>
      </c>
      <c r="D17" s="18">
        <v>34753</v>
      </c>
      <c r="E17" s="18">
        <v>3351</v>
      </c>
      <c r="F17" s="18">
        <v>49634</v>
      </c>
      <c r="G17" s="18">
        <v>3448</v>
      </c>
      <c r="H17" s="18">
        <f t="shared" si="0"/>
        <v>108193</v>
      </c>
      <c r="I17" s="6"/>
    </row>
    <row r="18" spans="1:9" ht="20.25" customHeight="1">
      <c r="A18" s="3">
        <v>6</v>
      </c>
      <c r="B18" s="19" t="s">
        <v>17</v>
      </c>
      <c r="C18" s="18">
        <v>17659</v>
      </c>
      <c r="D18" s="18">
        <v>36121</v>
      </c>
      <c r="E18" s="18">
        <v>3553</v>
      </c>
      <c r="F18" s="18">
        <v>51860</v>
      </c>
      <c r="G18" s="18">
        <v>3917</v>
      </c>
      <c r="H18" s="18">
        <f t="shared" si="0"/>
        <v>113110</v>
      </c>
      <c r="I18" s="6"/>
    </row>
    <row r="19" spans="1:9" ht="20.25" customHeight="1">
      <c r="A19" s="3">
        <v>7</v>
      </c>
      <c r="B19" s="20" t="s">
        <v>18</v>
      </c>
      <c r="C19" s="24">
        <v>18541</v>
      </c>
      <c r="D19" s="24">
        <v>36785</v>
      </c>
      <c r="E19" s="24">
        <v>3941</v>
      </c>
      <c r="F19" s="24">
        <v>54498</v>
      </c>
      <c r="G19" s="24">
        <v>4113</v>
      </c>
      <c r="H19" s="24">
        <f>SUM(C19:G19)</f>
        <v>117878</v>
      </c>
      <c r="I19" s="6"/>
    </row>
    <row r="20" spans="1:9" ht="20.25" customHeight="1">
      <c r="A20" s="3">
        <v>8</v>
      </c>
      <c r="B20" s="20" t="s">
        <v>19</v>
      </c>
      <c r="C20" s="24">
        <v>19601</v>
      </c>
      <c r="D20" s="24">
        <v>38441</v>
      </c>
      <c r="E20" s="24">
        <v>4018</v>
      </c>
      <c r="F20" s="24">
        <v>56629</v>
      </c>
      <c r="G20" s="24">
        <v>4806</v>
      </c>
      <c r="H20" s="24">
        <f>SUM(C20:G20)</f>
        <v>123495</v>
      </c>
      <c r="I20" s="6"/>
    </row>
    <row r="21" spans="2:8" ht="20.25" customHeight="1">
      <c r="B21" s="20" t="s">
        <v>20</v>
      </c>
      <c r="C21" s="24">
        <v>20302</v>
      </c>
      <c r="D21" s="24">
        <v>39973</v>
      </c>
      <c r="E21" s="24">
        <v>4427</v>
      </c>
      <c r="F21" s="24">
        <v>62644</v>
      </c>
      <c r="G21" s="24">
        <v>5138</v>
      </c>
      <c r="H21" s="24">
        <f>SUM(C21:G21)</f>
        <v>132484</v>
      </c>
    </row>
    <row r="22" spans="1:8" ht="20.25" customHeight="1">
      <c r="A22" s="7">
        <v>9</v>
      </c>
      <c r="B22" s="44" t="s">
        <v>38</v>
      </c>
      <c r="C22" s="44"/>
      <c r="D22" s="44"/>
      <c r="E22" s="44"/>
      <c r="F22" s="44"/>
      <c r="G22" s="44"/>
      <c r="H22" s="44"/>
    </row>
    <row r="23" spans="1:8" ht="20.25" customHeight="1">
      <c r="A23" s="4">
        <v>10</v>
      </c>
      <c r="B23" s="20" t="s">
        <v>21</v>
      </c>
      <c r="C23" s="24">
        <f aca="true" t="shared" si="1" ref="C23:C28">898.9*A23+16779</f>
        <v>25768</v>
      </c>
      <c r="D23" s="24">
        <f aca="true" t="shared" si="2" ref="D23:D28">1321.2*A23+34527</f>
        <v>47739</v>
      </c>
      <c r="E23" s="24">
        <f aca="true" t="shared" si="3" ref="E23:E28">269.9*A23+3310</f>
        <v>6009</v>
      </c>
      <c r="F23" s="24">
        <f aca="true" t="shared" si="4" ref="F23:F28">3448.3*A23+47787</f>
        <v>82270</v>
      </c>
      <c r="G23" s="24">
        <f aca="true" t="shared" si="5" ref="G23:G28">435.6*A23+3404.5</f>
        <v>7760.5</v>
      </c>
      <c r="H23" s="24">
        <f aca="true" t="shared" si="6" ref="H23:H28">SUM(C23:G23)</f>
        <v>169546.5</v>
      </c>
    </row>
    <row r="24" spans="1:8" ht="20.25" customHeight="1">
      <c r="A24" s="7">
        <v>11</v>
      </c>
      <c r="B24" s="20" t="s">
        <v>22</v>
      </c>
      <c r="C24" s="24">
        <f t="shared" si="1"/>
        <v>26666.9</v>
      </c>
      <c r="D24" s="24">
        <f t="shared" si="2"/>
        <v>49060.2</v>
      </c>
      <c r="E24" s="24">
        <f t="shared" si="3"/>
        <v>6278.9</v>
      </c>
      <c r="F24" s="24">
        <f t="shared" si="4"/>
        <v>85718.3</v>
      </c>
      <c r="G24" s="24">
        <f t="shared" si="5"/>
        <v>8196.1</v>
      </c>
      <c r="H24" s="24">
        <f t="shared" si="6"/>
        <v>175920.4</v>
      </c>
    </row>
    <row r="25" spans="1:8" ht="20.25" customHeight="1">
      <c r="A25" s="4">
        <v>12</v>
      </c>
      <c r="B25" s="20" t="s">
        <v>34</v>
      </c>
      <c r="C25" s="24">
        <f t="shared" si="1"/>
        <v>27565.8</v>
      </c>
      <c r="D25" s="24">
        <f t="shared" si="2"/>
        <v>50381.4</v>
      </c>
      <c r="E25" s="24">
        <f t="shared" si="3"/>
        <v>6548.799999999999</v>
      </c>
      <c r="F25" s="24">
        <f t="shared" si="4"/>
        <v>89166.6</v>
      </c>
      <c r="G25" s="24">
        <f t="shared" si="5"/>
        <v>8631.7</v>
      </c>
      <c r="H25" s="24">
        <f t="shared" si="6"/>
        <v>182294.30000000002</v>
      </c>
    </row>
    <row r="26" spans="1:8" ht="20.25" customHeight="1">
      <c r="A26">
        <v>12</v>
      </c>
      <c r="B26" s="20" t="s">
        <v>35</v>
      </c>
      <c r="C26" s="24">
        <f t="shared" si="1"/>
        <v>27565.8</v>
      </c>
      <c r="D26" s="24">
        <f t="shared" si="2"/>
        <v>50381.4</v>
      </c>
      <c r="E26" s="24">
        <f t="shared" si="3"/>
        <v>6548.799999999999</v>
      </c>
      <c r="F26" s="24">
        <f t="shared" si="4"/>
        <v>89166.6</v>
      </c>
      <c r="G26" s="24">
        <f t="shared" si="5"/>
        <v>8631.7</v>
      </c>
      <c r="H26" s="24">
        <f t="shared" si="6"/>
        <v>182294.30000000002</v>
      </c>
    </row>
    <row r="27" spans="1:8" ht="20.25" customHeight="1">
      <c r="A27" s="4">
        <v>13</v>
      </c>
      <c r="B27" s="20" t="s">
        <v>36</v>
      </c>
      <c r="C27" s="24">
        <f t="shared" si="1"/>
        <v>28464.699999999997</v>
      </c>
      <c r="D27" s="24">
        <f t="shared" si="2"/>
        <v>51702.600000000006</v>
      </c>
      <c r="E27" s="24">
        <f t="shared" si="3"/>
        <v>6818.7</v>
      </c>
      <c r="F27" s="24">
        <f t="shared" si="4"/>
        <v>92614.9</v>
      </c>
      <c r="G27" s="24">
        <f t="shared" si="5"/>
        <v>9067.3</v>
      </c>
      <c r="H27" s="24">
        <f t="shared" si="6"/>
        <v>188668.19999999998</v>
      </c>
    </row>
    <row r="28" spans="2:8" ht="20.25" customHeight="1">
      <c r="B28" s="20" t="s">
        <v>36</v>
      </c>
      <c r="C28" s="24">
        <f t="shared" si="1"/>
        <v>16779</v>
      </c>
      <c r="D28" s="24">
        <f t="shared" si="2"/>
        <v>34527</v>
      </c>
      <c r="E28" s="24">
        <f t="shared" si="3"/>
        <v>3310</v>
      </c>
      <c r="F28" s="24">
        <f t="shared" si="4"/>
        <v>47787</v>
      </c>
      <c r="G28" s="24">
        <f t="shared" si="5"/>
        <v>3404.5</v>
      </c>
      <c r="H28" s="24">
        <f t="shared" si="6"/>
        <v>105807.5</v>
      </c>
    </row>
  </sheetData>
  <sheetProtection/>
  <mergeCells count="6">
    <mergeCell ref="A1:H1"/>
    <mergeCell ref="A2:H2"/>
    <mergeCell ref="A3:H3"/>
    <mergeCell ref="B6:H6"/>
    <mergeCell ref="B22:H22"/>
    <mergeCell ref="B4:H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B1">
      <selection activeCell="I16" sqref="I16"/>
    </sheetView>
  </sheetViews>
  <sheetFormatPr defaultColWidth="11.421875" defaultRowHeight="12.75"/>
  <cols>
    <col min="1" max="1" width="5.7109375" style="9" hidden="1" customWidth="1"/>
    <col min="2" max="2" width="12.421875" style="9" customWidth="1"/>
    <col min="3" max="3" width="9.8515625" style="9" bestFit="1" customWidth="1"/>
    <col min="4" max="4" width="8.7109375" style="9" bestFit="1" customWidth="1"/>
    <col min="5" max="5" width="7.140625" style="9" bestFit="1" customWidth="1"/>
    <col min="6" max="6" width="7.8515625" style="9" bestFit="1" customWidth="1"/>
    <col min="7" max="7" width="9.8515625" style="9" customWidth="1"/>
    <col min="8" max="8" width="14.57421875" style="9" bestFit="1" customWidth="1"/>
    <col min="9" max="16384" width="11.421875" style="9" customWidth="1"/>
  </cols>
  <sheetData>
    <row r="1" spans="2:8" ht="12.75">
      <c r="B1" s="35"/>
      <c r="C1" s="35"/>
      <c r="D1" s="35"/>
      <c r="E1" s="35"/>
      <c r="F1" s="35"/>
      <c r="G1" s="35"/>
      <c r="H1" s="35"/>
    </row>
    <row r="2" spans="2:8" ht="12.75">
      <c r="B2" s="35" t="s">
        <v>0</v>
      </c>
      <c r="C2" s="35"/>
      <c r="D2" s="35"/>
      <c r="E2" s="35"/>
      <c r="F2" s="35"/>
      <c r="G2" s="35"/>
      <c r="H2" s="35"/>
    </row>
    <row r="3" spans="2:8" ht="12.75">
      <c r="B3" s="35" t="s">
        <v>27</v>
      </c>
      <c r="C3" s="35"/>
      <c r="D3" s="35"/>
      <c r="E3" s="35"/>
      <c r="F3" s="35"/>
      <c r="G3" s="35"/>
      <c r="H3" s="35"/>
    </row>
    <row r="4" spans="2:8" ht="12.75">
      <c r="B4" s="43" t="s">
        <v>44</v>
      </c>
      <c r="C4" s="43"/>
      <c r="D4" s="43"/>
      <c r="E4" s="43"/>
      <c r="F4" s="43"/>
      <c r="G4" s="43"/>
      <c r="H4" s="43"/>
    </row>
    <row r="5" spans="2:8" ht="12.75">
      <c r="B5" s="22"/>
      <c r="C5" s="22"/>
      <c r="D5" s="22"/>
      <c r="E5" s="22"/>
      <c r="F5" s="22"/>
      <c r="G5" s="22"/>
      <c r="H5" s="22"/>
    </row>
    <row r="6" spans="2:8" ht="15.75" customHeight="1">
      <c r="B6" s="36" t="s">
        <v>40</v>
      </c>
      <c r="C6" s="36"/>
      <c r="D6" s="36"/>
      <c r="E6" s="36"/>
      <c r="F6" s="36"/>
      <c r="G6" s="36"/>
      <c r="H6" s="36"/>
    </row>
    <row r="7" spans="2:8" ht="26.25" customHeight="1">
      <c r="B7" s="34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2" t="s">
        <v>37</v>
      </c>
      <c r="H7" s="33" t="s">
        <v>7</v>
      </c>
    </row>
    <row r="8" spans="1:8" ht="12.75" customHeight="1" hidden="1">
      <c r="A8" s="9">
        <v>1</v>
      </c>
      <c r="B8" s="25" t="s">
        <v>25</v>
      </c>
      <c r="C8" s="26">
        <v>6772</v>
      </c>
      <c r="D8" s="26">
        <v>20481</v>
      </c>
      <c r="E8" s="26">
        <v>193</v>
      </c>
      <c r="F8" s="26">
        <v>20052</v>
      </c>
      <c r="G8" s="26">
        <v>0</v>
      </c>
      <c r="H8" s="26">
        <v>47498</v>
      </c>
    </row>
    <row r="9" spans="1:8" ht="12.75" customHeight="1" hidden="1">
      <c r="A9" s="9">
        <v>1</v>
      </c>
      <c r="B9" s="25" t="s">
        <v>8</v>
      </c>
      <c r="C9" s="26">
        <v>6968</v>
      </c>
      <c r="D9" s="26">
        <v>20417</v>
      </c>
      <c r="E9" s="26">
        <v>217</v>
      </c>
      <c r="F9" s="26">
        <v>19908</v>
      </c>
      <c r="G9" s="26">
        <v>0</v>
      </c>
      <c r="H9" s="26">
        <v>47510</v>
      </c>
    </row>
    <row r="10" spans="1:8" ht="12.75" customHeight="1" hidden="1">
      <c r="A10" s="9">
        <v>2</v>
      </c>
      <c r="B10" s="25" t="s">
        <v>9</v>
      </c>
      <c r="C10" s="26">
        <v>7284</v>
      </c>
      <c r="D10" s="26">
        <v>20873</v>
      </c>
      <c r="E10" s="26">
        <v>209</v>
      </c>
      <c r="F10" s="26">
        <v>22504</v>
      </c>
      <c r="G10" s="26">
        <v>0</v>
      </c>
      <c r="H10" s="26">
        <v>50870</v>
      </c>
    </row>
    <row r="11" spans="1:8" ht="12.75" customHeight="1" hidden="1">
      <c r="A11" s="9">
        <v>1</v>
      </c>
      <c r="B11" s="19" t="s">
        <v>10</v>
      </c>
      <c r="C11" s="18">
        <v>7552</v>
      </c>
      <c r="D11" s="18">
        <v>21697</v>
      </c>
      <c r="E11" s="18">
        <v>216</v>
      </c>
      <c r="F11" s="18">
        <v>23898</v>
      </c>
      <c r="G11" s="18">
        <v>13</v>
      </c>
      <c r="H11" s="18">
        <v>53376</v>
      </c>
    </row>
    <row r="12" spans="1:8" ht="12.75" customHeight="1" hidden="1">
      <c r="A12" s="9">
        <v>2</v>
      </c>
      <c r="B12" s="19" t="s">
        <v>11</v>
      </c>
      <c r="C12" s="18">
        <v>7646</v>
      </c>
      <c r="D12" s="18">
        <v>22410</v>
      </c>
      <c r="E12" s="18">
        <v>230</v>
      </c>
      <c r="F12" s="18">
        <v>26100</v>
      </c>
      <c r="G12" s="18">
        <v>49</v>
      </c>
      <c r="H12" s="18">
        <v>56435</v>
      </c>
    </row>
    <row r="13" spans="1:8" ht="12.75" customHeight="1" hidden="1">
      <c r="A13" s="9">
        <v>1</v>
      </c>
      <c r="B13" s="19" t="s">
        <v>12</v>
      </c>
      <c r="C13" s="18">
        <v>8145</v>
      </c>
      <c r="D13" s="18">
        <v>24196</v>
      </c>
      <c r="E13" s="18">
        <v>263</v>
      </c>
      <c r="F13" s="18">
        <v>27213</v>
      </c>
      <c r="G13" s="18">
        <v>100</v>
      </c>
      <c r="H13" s="18">
        <v>59917</v>
      </c>
    </row>
    <row r="14" spans="1:8" ht="15" customHeight="1">
      <c r="A14" s="9">
        <v>2</v>
      </c>
      <c r="B14" s="19" t="s">
        <v>13</v>
      </c>
      <c r="C14" s="18">
        <v>9562</v>
      </c>
      <c r="D14" s="18">
        <v>24952</v>
      </c>
      <c r="E14" s="18">
        <v>270</v>
      </c>
      <c r="F14" s="18">
        <v>28362</v>
      </c>
      <c r="G14" s="18">
        <v>116</v>
      </c>
      <c r="H14" s="18">
        <v>63262</v>
      </c>
    </row>
    <row r="15" spans="1:8" ht="15" customHeight="1">
      <c r="A15" s="9">
        <v>3</v>
      </c>
      <c r="B15" s="19" t="s">
        <v>14</v>
      </c>
      <c r="C15" s="18">
        <v>10535</v>
      </c>
      <c r="D15" s="18">
        <v>26454</v>
      </c>
      <c r="E15" s="18">
        <v>362</v>
      </c>
      <c r="F15" s="18">
        <v>29450</v>
      </c>
      <c r="G15" s="18">
        <v>190</v>
      </c>
      <c r="H15" s="18">
        <f aca="true" t="shared" si="0" ref="H15:H20">SUM(C15:G15)</f>
        <v>66991</v>
      </c>
    </row>
    <row r="16" spans="1:9" ht="15" customHeight="1">
      <c r="A16" s="9">
        <v>4</v>
      </c>
      <c r="B16" s="19" t="s">
        <v>15</v>
      </c>
      <c r="C16" s="18">
        <v>11268</v>
      </c>
      <c r="D16" s="18">
        <v>27910</v>
      </c>
      <c r="E16" s="18">
        <v>479</v>
      </c>
      <c r="F16" s="18">
        <v>31279</v>
      </c>
      <c r="G16" s="18">
        <v>193</v>
      </c>
      <c r="H16" s="18">
        <f t="shared" si="0"/>
        <v>71129</v>
      </c>
      <c r="I16" s="27"/>
    </row>
    <row r="17" spans="1:9" ht="15" customHeight="1">
      <c r="A17" s="9">
        <v>5</v>
      </c>
      <c r="B17" s="19" t="s">
        <v>16</v>
      </c>
      <c r="C17" s="18">
        <v>12381</v>
      </c>
      <c r="D17" s="18">
        <v>30153</v>
      </c>
      <c r="E17" s="18">
        <v>507</v>
      </c>
      <c r="F17" s="18">
        <v>33571</v>
      </c>
      <c r="G17" s="18">
        <v>231</v>
      </c>
      <c r="H17" s="18">
        <f t="shared" si="0"/>
        <v>76843</v>
      </c>
      <c r="I17" s="27"/>
    </row>
    <row r="18" spans="1:9" ht="15" customHeight="1">
      <c r="A18" s="9">
        <v>6</v>
      </c>
      <c r="B18" s="19" t="s">
        <v>17</v>
      </c>
      <c r="C18" s="18">
        <v>12994</v>
      </c>
      <c r="D18" s="18">
        <v>32280</v>
      </c>
      <c r="E18" s="18">
        <v>495</v>
      </c>
      <c r="F18" s="18">
        <v>35233</v>
      </c>
      <c r="G18" s="18">
        <v>221</v>
      </c>
      <c r="H18" s="18">
        <f t="shared" si="0"/>
        <v>81223</v>
      </c>
      <c r="I18" s="27"/>
    </row>
    <row r="19" spans="1:9" ht="15" customHeight="1">
      <c r="A19" s="9">
        <v>7</v>
      </c>
      <c r="B19" s="20" t="s">
        <v>18</v>
      </c>
      <c r="C19" s="18">
        <v>13510</v>
      </c>
      <c r="D19" s="18">
        <v>33765</v>
      </c>
      <c r="E19" s="18">
        <v>488</v>
      </c>
      <c r="F19" s="18">
        <v>37311</v>
      </c>
      <c r="G19" s="18">
        <v>203</v>
      </c>
      <c r="H19" s="18">
        <f t="shared" si="0"/>
        <v>85277</v>
      </c>
      <c r="I19" s="27"/>
    </row>
    <row r="20" spans="1:9" ht="15" customHeight="1">
      <c r="A20" s="9">
        <v>8</v>
      </c>
      <c r="B20" s="20" t="s">
        <v>19</v>
      </c>
      <c r="C20" s="18">
        <v>15081</v>
      </c>
      <c r="D20" s="18">
        <v>36498</v>
      </c>
      <c r="E20" s="18">
        <v>719</v>
      </c>
      <c r="F20" s="18">
        <v>40705</v>
      </c>
      <c r="G20" s="18">
        <v>198</v>
      </c>
      <c r="H20" s="18">
        <f t="shared" si="0"/>
        <v>93201</v>
      </c>
      <c r="I20" s="27"/>
    </row>
    <row r="21" spans="2:8" ht="15" customHeight="1">
      <c r="B21" s="20" t="s">
        <v>20</v>
      </c>
      <c r="C21" s="18">
        <v>16064</v>
      </c>
      <c r="D21" s="18">
        <v>37834</v>
      </c>
      <c r="E21" s="18">
        <v>729</v>
      </c>
      <c r="F21" s="18">
        <v>45131</v>
      </c>
      <c r="G21" s="18">
        <v>310</v>
      </c>
      <c r="H21" s="18">
        <f>SUM(C21:G21)</f>
        <v>100068</v>
      </c>
    </row>
    <row r="22" spans="1:8" ht="15" customHeight="1">
      <c r="A22" s="9">
        <v>9</v>
      </c>
      <c r="B22" s="45" t="s">
        <v>38</v>
      </c>
      <c r="C22" s="45"/>
      <c r="D22" s="45"/>
      <c r="E22" s="45"/>
      <c r="F22" s="45"/>
      <c r="G22" s="45"/>
      <c r="H22" s="45"/>
    </row>
    <row r="23" spans="1:8" ht="15" customHeight="1">
      <c r="A23" s="9">
        <v>10</v>
      </c>
      <c r="B23" s="20" t="s">
        <v>21</v>
      </c>
      <c r="C23" s="18">
        <f>1277*A23+12331</f>
        <v>25101</v>
      </c>
      <c r="D23" s="18">
        <f>2034.5*A23+31963</f>
        <v>52308</v>
      </c>
      <c r="E23" s="18">
        <f>120.5*A23+404.33</f>
        <v>1609.33</v>
      </c>
      <c r="F23" s="18">
        <f>3910*A23+33229</f>
        <v>72329</v>
      </c>
      <c r="G23" s="18">
        <f>53.5*A23+130</f>
        <v>665</v>
      </c>
      <c r="H23" s="18">
        <f>SUM(C23:G23)</f>
        <v>152012.33000000002</v>
      </c>
    </row>
    <row r="24" spans="1:8" ht="15" customHeight="1">
      <c r="A24" s="9">
        <v>11</v>
      </c>
      <c r="B24" s="20" t="s">
        <v>22</v>
      </c>
      <c r="C24" s="18">
        <f>1277*A24+12331</f>
        <v>26378</v>
      </c>
      <c r="D24" s="18">
        <f>2034.5*A24+31963</f>
        <v>54342.5</v>
      </c>
      <c r="E24" s="18">
        <f>120.5*A24+404.33</f>
        <v>1729.83</v>
      </c>
      <c r="F24" s="18">
        <f>3910*A24+33229</f>
        <v>76239</v>
      </c>
      <c r="G24" s="18">
        <f>53.5*A24+130</f>
        <v>718.5</v>
      </c>
      <c r="H24" s="18">
        <f>SUM(C24:G24)</f>
        <v>159407.83000000002</v>
      </c>
    </row>
    <row r="25" spans="1:8" ht="15" customHeight="1">
      <c r="A25" s="9">
        <v>12</v>
      </c>
      <c r="B25" s="20" t="s">
        <v>34</v>
      </c>
      <c r="C25" s="18">
        <f>1277*A25+12331</f>
        <v>27655</v>
      </c>
      <c r="D25" s="18">
        <f>2034.5*A25+31963</f>
        <v>56377</v>
      </c>
      <c r="E25" s="18">
        <f>120.5*A25+404.33</f>
        <v>1850.33</v>
      </c>
      <c r="F25" s="18">
        <f>3910*A25+33229</f>
        <v>80149</v>
      </c>
      <c r="G25" s="18">
        <f>53.5*A25+130</f>
        <v>772</v>
      </c>
      <c r="H25" s="18">
        <f>SUM(C25:G25)</f>
        <v>166803.33000000002</v>
      </c>
    </row>
    <row r="26" spans="1:8" ht="15" customHeight="1">
      <c r="A26" s="9">
        <v>13</v>
      </c>
      <c r="B26" s="20" t="s">
        <v>35</v>
      </c>
      <c r="C26" s="18">
        <f>1277*A26+12331</f>
        <v>28932</v>
      </c>
      <c r="D26" s="18">
        <f>2034.5*A26+31963</f>
        <v>58411.5</v>
      </c>
      <c r="E26" s="18">
        <f>120.5*A26+404.33</f>
        <v>1970.83</v>
      </c>
      <c r="F26" s="18">
        <f>3910*A26+33229</f>
        <v>84059</v>
      </c>
      <c r="G26" s="18">
        <f>53.5*A26+130</f>
        <v>825.5</v>
      </c>
      <c r="H26" s="18">
        <f>SUM(C26:G26)</f>
        <v>174198.83000000002</v>
      </c>
    </row>
    <row r="27" spans="2:8" ht="15" customHeight="1">
      <c r="B27" s="20" t="s">
        <v>36</v>
      </c>
      <c r="C27" s="18">
        <f>1277*A27+12331</f>
        <v>12331</v>
      </c>
      <c r="D27" s="18">
        <f>2034.5*A27+31963</f>
        <v>31963</v>
      </c>
      <c r="E27" s="18">
        <f>120.5*A27+404.33</f>
        <v>404.33</v>
      </c>
      <c r="F27" s="18">
        <f>3910*A27+33229</f>
        <v>33229</v>
      </c>
      <c r="G27" s="18">
        <f>53.5*A27+130</f>
        <v>130</v>
      </c>
      <c r="H27" s="18">
        <f>SUM(C27:G27)</f>
        <v>78057.33</v>
      </c>
    </row>
    <row r="28" spans="2:8" ht="12.75">
      <c r="B28" s="25" t="s">
        <v>26</v>
      </c>
      <c r="C28" s="25"/>
      <c r="D28" s="25"/>
      <c r="E28" s="25"/>
      <c r="F28" s="25"/>
      <c r="G28" s="25"/>
      <c r="H28" s="25"/>
    </row>
  </sheetData>
  <sheetProtection/>
  <mergeCells count="6">
    <mergeCell ref="B1:H1"/>
    <mergeCell ref="B2:H2"/>
    <mergeCell ref="B3:H3"/>
    <mergeCell ref="B6:H6"/>
    <mergeCell ref="B22:H22"/>
    <mergeCell ref="B4:H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lportillo</cp:lastModifiedBy>
  <cp:lastPrinted>2011-01-20T20:15:57Z</cp:lastPrinted>
  <dcterms:created xsi:type="dcterms:W3CDTF">2010-02-23T21:48:43Z</dcterms:created>
  <dcterms:modified xsi:type="dcterms:W3CDTF">2013-05-28T02:08:40Z</dcterms:modified>
  <cp:category/>
  <cp:version/>
  <cp:contentType/>
  <cp:contentStatus/>
</cp:coreProperties>
</file>